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730" windowHeight="11760" activeTab="2"/>
  </bookViews>
  <sheets>
    <sheet name="Schreibliste" sheetId="1" r:id="rId1"/>
    <sheet name="Einzelwertung" sheetId="2" r:id="rId2"/>
    <sheet name="Mannschaftswertung" sheetId="3" r:id="rId3"/>
    <sheet name="K.O.-System 8er Finale" sheetId="4" r:id="rId4"/>
    <sheet name="WeitenNachNr" sheetId="5" r:id="rId5"/>
  </sheets>
  <definedNames>
    <definedName name="_xlfn.BAHTTEXT" hidden="1">#NAME?</definedName>
    <definedName name="_xlfn.IFERROR" hidden="1">#NAME?</definedName>
    <definedName name="_xlfn.ROUNDBAHTDOWN" hidden="1">#NAME?</definedName>
    <definedName name="april2002">#REF!</definedName>
    <definedName name="_xlnm.Print_Area" localSheetId="1">'Einzelwertung'!$B$2:$R$65</definedName>
    <definedName name="_xlnm.Print_Area" localSheetId="3">'K.O.-System 8er Finale'!$I$1:$AC$57</definedName>
    <definedName name="_xlnm.Print_Area" localSheetId="2">'Mannschaftswertung'!$B$2:$O$60</definedName>
    <definedName name="_xlnm.Print_Area" localSheetId="0">'Schreibliste'!$A$1:$R$21</definedName>
    <definedName name="feburar2002">#REF!</definedName>
    <definedName name="juni2004">#REF!</definedName>
    <definedName name="oktober2002">#REF!</definedName>
    <definedName name="September2006">#REF!</definedName>
    <definedName name="CRITERIA" localSheetId="1">'Einzelwertung'!$L$5</definedName>
    <definedName name="CRITERIA" localSheetId="0">'Schreibliste'!#REF!</definedName>
  </definedNames>
  <calcPr fullCalcOnLoad="1"/>
</workbook>
</file>

<file path=xl/sharedStrings.xml><?xml version="1.0" encoding="utf-8"?>
<sst xmlns="http://schemas.openxmlformats.org/spreadsheetml/2006/main" count="887" uniqueCount="149">
  <si>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</si>
  <si>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</si>
  <si>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</si>
  <si>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</si>
  <si>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</si>
  <si>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</si>
  <si>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</si>
  <si>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</si>
  <si>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</si>
  <si>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</si>
  <si>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</si>
  <si>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1.Weite</t>
  </si>
  <si>
    <t>2.Weite</t>
  </si>
  <si>
    <t>3.Weite</t>
  </si>
  <si>
    <t>4.Weite</t>
  </si>
  <si>
    <t>5.Weite</t>
  </si>
  <si>
    <t>Bester</t>
  </si>
  <si>
    <t>2. Bester</t>
  </si>
  <si>
    <t>Gesamtweite</t>
  </si>
  <si>
    <t>St.-Nr.</t>
  </si>
  <si>
    <t>-</t>
  </si>
  <si>
    <t>Platz</t>
  </si>
  <si>
    <t>m</t>
  </si>
  <si>
    <t>c</t>
  </si>
  <si>
    <t>d</t>
  </si>
  <si>
    <t>e</t>
  </si>
  <si>
    <t>o</t>
  </si>
  <si>
    <t>q</t>
  </si>
  <si>
    <t>Turnierbezeichnung</t>
  </si>
  <si>
    <t>Ort</t>
  </si>
  <si>
    <t>Datum</t>
  </si>
  <si>
    <t>(Schiedsrichter)</t>
  </si>
  <si>
    <t>Laufplatte:</t>
  </si>
  <si>
    <t>1</t>
  </si>
  <si>
    <t>--------- Mannschaftswertung ---------</t>
  </si>
  <si>
    <t>(Wettbewerbsleiter)</t>
  </si>
  <si>
    <t>Bitte die Liste durch Ausblenden nicht belegter Plätze nachbearbeiten. Andere Änderungen bitte nur in der Schreibliste vornehmen.</t>
  </si>
  <si>
    <t>1. Qualifikation</t>
  </si>
  <si>
    <t>12. Qualifikation</t>
  </si>
  <si>
    <t>6. Qualifikation</t>
  </si>
  <si>
    <t>7. Qualifikation</t>
  </si>
  <si>
    <t>5. Qualifikation</t>
  </si>
  <si>
    <t>8. Qualifikation</t>
  </si>
  <si>
    <t>4. Qualifikation</t>
  </si>
  <si>
    <t>9. Qualifikation</t>
  </si>
  <si>
    <t>3. Qualifikation</t>
  </si>
  <si>
    <t>10. Qualifiaktion</t>
  </si>
  <si>
    <t>2. Qualifikation</t>
  </si>
  <si>
    <t>11. Qualifikation</t>
  </si>
  <si>
    <t>Spiel 2</t>
  </si>
  <si>
    <t>Spiel 3</t>
  </si>
  <si>
    <t>Spiel 1</t>
  </si>
  <si>
    <t>Spiel 4</t>
  </si>
  <si>
    <t>Spiel 5</t>
  </si>
  <si>
    <t>Spiel 10</t>
  </si>
  <si>
    <t>Spiel 7</t>
  </si>
  <si>
    <t>Spiel 8</t>
  </si>
  <si>
    <t>Spiel 9</t>
  </si>
  <si>
    <t>Spiel um Platz 3</t>
  </si>
  <si>
    <t>Finale</t>
  </si>
  <si>
    <t>Name</t>
  </si>
  <si>
    <t>Verein</t>
  </si>
  <si>
    <t>Bezirksteam</t>
  </si>
  <si>
    <t>(Rechenbüro)</t>
  </si>
  <si>
    <t>Rechenbüro</t>
  </si>
  <si>
    <t>Wettbewerbsleiter</t>
  </si>
  <si>
    <t>Ergebnisse aus dem KO-System</t>
  </si>
  <si>
    <t>Bezirk</t>
  </si>
  <si>
    <t>|</t>
  </si>
  <si>
    <t>Differenz zum Weitesten</t>
  </si>
  <si>
    <t>Beste Weite</t>
  </si>
  <si>
    <t>Spiel 6</t>
  </si>
  <si>
    <t>Lucky Loser 1</t>
  </si>
  <si>
    <t>Lucky Loser 2</t>
  </si>
  <si>
    <t>Verlierer Spiele 1-6:</t>
  </si>
  <si>
    <t>Gewinner Spiele 1-6 und Lucky Loser</t>
  </si>
  <si>
    <t>Gewinner Spiele 7-10</t>
  </si>
  <si>
    <t>Verlierer Spiele 7-10</t>
  </si>
  <si>
    <t>Team</t>
  </si>
  <si>
    <t>Teamwertung</t>
  </si>
  <si>
    <t>Wollen Sie Teamwertung?</t>
  </si>
  <si>
    <t>beteiligte Nationen</t>
  </si>
  <si>
    <t>Je nach Bewerb bitte entsprechende Grafik in die Titelleiste ziehen</t>
  </si>
  <si>
    <t>Vorrundenbester</t>
  </si>
  <si>
    <t>8. Platz Vorrunde</t>
  </si>
  <si>
    <t>7. Platz Vorrunde</t>
  </si>
  <si>
    <t>2. Platz Vorrunde</t>
  </si>
  <si>
    <t>3. Platz Vorrunde</t>
  </si>
  <si>
    <t>6. Platz Vorrunde</t>
  </si>
  <si>
    <t>4. Platz Vorrunde</t>
  </si>
  <si>
    <t>5. Platz Vorrunde</t>
  </si>
  <si>
    <t>KO-Finale der besten 8</t>
  </si>
  <si>
    <t>Weitester aus Spiel 1-4</t>
  </si>
  <si>
    <t>Kürzester aus Spiel 1-4</t>
  </si>
  <si>
    <t>Verlierer Spiel 5</t>
  </si>
  <si>
    <t>Verlierer Spiel 6</t>
  </si>
  <si>
    <t>Gewinner Spiel 5</t>
  </si>
  <si>
    <t>Gewinner Spiel 6</t>
  </si>
  <si>
    <t>Zweitweitester aus Spiel 1-4</t>
  </si>
  <si>
    <t>Drittweitester aus Spiel 1-4</t>
  </si>
  <si>
    <t>Text für die Pressearbeit (bitte nicht löschen, sondern die komplette Tabelle weiterschicken)</t>
  </si>
  <si>
    <t xml:space="preserve">Schiedsrichter </t>
  </si>
  <si>
    <t/>
  </si>
  <si>
    <t>Auf dieser Seite werden die Ergebnisse nach Wunsch sortiert nach Startnummern ausgegeben</t>
  </si>
  <si>
    <t>Pfad:</t>
  </si>
  <si>
    <t>Schriftgröße:</t>
  </si>
  <si>
    <t>dieser Wert betrifft die Schriftgröße der erstellten HTML-Datei… ausprobieren!</t>
  </si>
  <si>
    <t>Das Tool erstellt eine HTML Datei nach jeder Schusseingabe. Geben Sie den Speicherpfad in Zelle AX2 ein, wenn Sie die Datei nutzen wollen. Er kann lokal (c:\users\xy\desktop) oder eine Netzadresse (z.B. \\192.168.0.210\) sein…</t>
  </si>
  <si>
    <t>hier die aktuelle Startnummer angeben</t>
  </si>
  <si>
    <t>Abstand</t>
  </si>
  <si>
    <t>SV Hagenhill</t>
  </si>
  <si>
    <t>Oberschleißheim</t>
  </si>
  <si>
    <t>SC Schwindkirchen</t>
  </si>
  <si>
    <t>EV Bayrischzell</t>
  </si>
  <si>
    <t>Kistler Lucas</t>
  </si>
  <si>
    <t>VER Selb</t>
  </si>
  <si>
    <t>FC Altrandsberg</t>
  </si>
  <si>
    <t>Renner Patrick</t>
  </si>
  <si>
    <t>TSV Mamming</t>
  </si>
  <si>
    <t>EC Ebing</t>
  </si>
  <si>
    <t>Kiermaier Manuel</t>
  </si>
  <si>
    <t>TUS Engelsberg</t>
  </si>
  <si>
    <t>Oberhofer Mathias</t>
  </si>
  <si>
    <t>Menacher Marcel</t>
  </si>
  <si>
    <t>EC Oberhausen</t>
  </si>
  <si>
    <t>Zeike Mirco</t>
  </si>
  <si>
    <t>EC Geisenhausen</t>
  </si>
  <si>
    <t>TSV Fridolfing</t>
  </si>
  <si>
    <t>EC Außernzell</t>
  </si>
  <si>
    <t>BEV-Landesweitenwart Peter Simon</t>
  </si>
  <si>
    <t>Tanja Gottsmich</t>
  </si>
  <si>
    <t>28.04.2019</t>
  </si>
  <si>
    <t>Bayernpokal 2019 - Weitenwettbewerb</t>
  </si>
  <si>
    <t>Purucker Jannik</t>
  </si>
  <si>
    <t>Späth Michael</t>
  </si>
  <si>
    <t>Anzinger Alexander</t>
  </si>
  <si>
    <t>Trunczik Jonas</t>
  </si>
  <si>
    <t>Prodöhl Maximilian</t>
  </si>
  <si>
    <t>Vaitl Max</t>
  </si>
  <si>
    <t>Simon Bastian</t>
  </si>
  <si>
    <t>Jonscher Benedikt</t>
  </si>
  <si>
    <t>Bezirk III</t>
  </si>
  <si>
    <t>Bezirk V</t>
  </si>
  <si>
    <t>Bezirk I</t>
  </si>
  <si>
    <t>Bezirk II</t>
  </si>
  <si>
    <t>13 grau</t>
  </si>
  <si>
    <t>Alexander Jonscher</t>
  </si>
  <si>
    <t>0</t>
  </si>
  <si>
    <t>Bezirk VI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</si>
</sst>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&quot;SFr.&quot;\ #,##0;&quot;SFr.&quot;\ \-#,##0"/>
    <numFmt numFmtId="183" formatCode="&quot;SFr.&quot;\ #,##0;[Red]&quot;SFr.&quot;\ \-#,##0"/>
    <numFmt numFmtId="184" formatCode="&quot;SFr.&quot;\ #,##0.00;&quot;SFr.&quot;\ \-#,##0.00"/>
    <numFmt numFmtId="185" formatCode="&quot;SFr.&quot;\ #,##0.00;[Red]&quot;SFr.&quot;\ \-#,##0.00"/>
    <numFmt numFmtId="186" formatCode="_ &quot;SFr.&quot;\ * #,##0_ ;_ &quot;SFr.&quot;\ * \-#,##0_ ;_ &quot;SFr.&quot;\ * &quot;-&quot;_ ;_ @_ "/>
    <numFmt numFmtId="187" formatCode="_ * #,##0_ ;_ * \-#,##0_ ;_ * &quot;-&quot;_ ;_ @_ "/>
    <numFmt numFmtId="188" formatCode="_ &quot;SFr.&quot;\ * #,##0.00_ ;_ &quot;SFr.&quot;\ * \-#,##0.00_ ;_ &quot;SFr.&quot;\ * &quot;-&quot;??_ ;_ @_ "/>
    <numFmt numFmtId="189" formatCode="_ * #,##0.00_ ;_ * \-#,##0.00_ ;_ * &quot;-&quot;??_ ;_ @_ "/>
    <numFmt numFmtId="190" formatCode="0.000"/>
    <numFmt numFmtId="191" formatCode="0.00_m"/>
    <numFmt numFmtId="192" formatCode="0.0"/>
    <numFmt numFmtId="193" formatCode="0.0000"/>
    <numFmt numFmtId="194" formatCode="_-* #,##0.00_M_-;\-* #,##0.00_M_-;_-* &quot;-&quot;??\ _M_-;_-@_-"/>
    <numFmt numFmtId="195" formatCode="_-* #,##0\-;\-* #,##0\-;_-* &quot;-&quot;\ \-;_-@_-"/>
    <numFmt numFmtId="196" formatCode="_-* #,##0;\-* #,##0;_-* &quot; &quot;\-;_-@_-"/>
    <numFmt numFmtId="197" formatCode="_-* #,##0;\-* #,##0;_*\ &quot; &quot;\-;_-@_-"/>
    <numFmt numFmtId="198" formatCode="_-* #,##0;\-* #,##0;_*\ &quot; &quot;\-;_@_-"/>
    <numFmt numFmtId="199" formatCode="_-* #,##0;\-* #,##0;_*\ &quot; &quot;\-;"/>
    <numFmt numFmtId="200" formatCode="_-* #,##0;\-* #,##0;_*\ &quot; &quot;;"/>
    <numFmt numFmtId="201" formatCode="_-* #,##0.0;\-* #,##0.0;_*\ &quot; &quot;;"/>
    <numFmt numFmtId="202" formatCode="_-* #,##0.00;\-* #,##0.00;_*\ &quot; &quot;;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#\ ###\ ###\ ##"/>
    <numFmt numFmtId="208" formatCode="0.00&quot; m&quot;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sz val="34"/>
      <name val="Arial"/>
      <family val="2"/>
    </font>
    <font>
      <i/>
      <sz val="10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b/>
      <sz val="8"/>
      <name val="Arial"/>
      <family val="2"/>
    </font>
    <font>
      <i/>
      <sz val="14"/>
      <name val="Arial Narrow"/>
      <family val="2"/>
    </font>
    <font>
      <b/>
      <i/>
      <sz val="22"/>
      <name val="Arial Narrow"/>
      <family val="2"/>
    </font>
    <font>
      <i/>
      <sz val="10"/>
      <color indexed="9"/>
      <name val="Arial Narrow"/>
      <family val="2"/>
    </font>
    <font>
      <sz val="16"/>
      <name val="Arial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theme="2" tint="-0.09996999800205231"/>
      <name val="Arial"/>
      <family val="2"/>
    </font>
    <font>
      <sz val="1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17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427">
    <xf numFmtId="0" fontId="0" fillId="0" borderId="0" xfId="0" applyAlignment="1">
      <alignment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1" fillId="0" borderId="1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2" fontId="0" fillId="34" borderId="20" xfId="0" applyNumberForma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0" fillId="34" borderId="21" xfId="0" applyNumberFormat="1" applyFill="1" applyBorder="1" applyAlignment="1" applyProtection="1">
      <alignment/>
      <protection locked="0"/>
    </xf>
    <xf numFmtId="2" fontId="1" fillId="0" borderId="2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textRotation="90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textRotation="90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textRotation="90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 vertical="center"/>
      <protection/>
    </xf>
    <xf numFmtId="2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49" fontId="0" fillId="35" borderId="0" xfId="0" applyNumberFormat="1" applyFill="1" applyAlignment="1" applyProtection="1">
      <alignment/>
      <protection/>
    </xf>
    <xf numFmtId="49" fontId="0" fillId="35" borderId="0" xfId="0" applyNumberFormat="1" applyFill="1" applyAlignment="1" applyProtection="1">
      <alignment horizontal="left" vertical="center"/>
      <protection/>
    </xf>
    <xf numFmtId="49" fontId="0" fillId="35" borderId="0" xfId="0" applyNumberFormat="1" applyFill="1" applyAlignment="1" applyProtection="1">
      <alignment vertical="center"/>
      <protection/>
    </xf>
    <xf numFmtId="49" fontId="4" fillId="35" borderId="0" xfId="0" applyNumberFormat="1" applyFont="1" applyFill="1" applyAlignment="1" applyProtection="1">
      <alignment vertical="center"/>
      <protection/>
    </xf>
    <xf numFmtId="49" fontId="0" fillId="35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0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left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0" fillId="35" borderId="0" xfId="0" applyNumberFormat="1" applyFill="1" applyAlignment="1" applyProtection="1">
      <alignment/>
      <protection/>
    </xf>
    <xf numFmtId="0" fontId="0" fillId="35" borderId="0" xfId="0" applyNumberFormat="1" applyFill="1" applyAlignment="1" applyProtection="1">
      <alignment horizontal="left" vertical="center"/>
      <protection/>
    </xf>
    <xf numFmtId="0" fontId="0" fillId="35" borderId="0" xfId="0" applyNumberFormat="1" applyFill="1" applyAlignment="1" applyProtection="1">
      <alignment vertical="center"/>
      <protection/>
    </xf>
    <xf numFmtId="0" fontId="4" fillId="35" borderId="0" xfId="0" applyNumberFormat="1" applyFont="1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49" fontId="0" fillId="35" borderId="0" xfId="0" applyNumberFormat="1" applyFill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35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center" vertical="center"/>
      <protection/>
    </xf>
    <xf numFmtId="49" fontId="10" fillId="35" borderId="0" xfId="0" applyNumberFormat="1" applyFont="1" applyFill="1" applyAlignment="1" applyProtection="1">
      <alignment horizontal="center"/>
      <protection/>
    </xf>
    <xf numFmtId="0" fontId="10" fillId="35" borderId="0" xfId="0" applyNumberFormat="1" applyFont="1" applyFill="1" applyAlignment="1" applyProtection="1">
      <alignment horizontal="center"/>
      <protection/>
    </xf>
    <xf numFmtId="49" fontId="10" fillId="35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top"/>
      <protection/>
    </xf>
    <xf numFmtId="0" fontId="10" fillId="35" borderId="0" xfId="0" applyFont="1" applyFill="1" applyAlignment="1" applyProtection="1">
      <alignment vertical="top"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02" fontId="9" fillId="33" borderId="0" xfId="0" applyNumberFormat="1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7" fillId="35" borderId="0" xfId="0" applyFont="1" applyFill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2" fontId="0" fillId="34" borderId="24" xfId="0" applyNumberFormat="1" applyFill="1" applyBorder="1" applyAlignment="1" applyProtection="1">
      <alignment/>
      <protection locked="0"/>
    </xf>
    <xf numFmtId="0" fontId="20" fillId="35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horizontal="right" vertical="center" wrapText="1"/>
      <protection/>
    </xf>
    <xf numFmtId="0" fontId="12" fillId="35" borderId="0" xfId="0" applyFont="1" applyFill="1" applyAlignment="1" applyProtection="1">
      <alignment/>
      <protection/>
    </xf>
    <xf numFmtId="2" fontId="12" fillId="35" borderId="0" xfId="0" applyNumberFormat="1" applyFont="1" applyFill="1" applyAlignment="1" applyProtection="1">
      <alignment/>
      <protection/>
    </xf>
    <xf numFmtId="0" fontId="12" fillId="35" borderId="0" xfId="0" applyFont="1" applyFill="1" applyAlignment="1" applyProtection="1">
      <alignment vertical="top"/>
      <protection/>
    </xf>
    <xf numFmtId="0" fontId="20" fillId="35" borderId="0" xfId="0" applyFont="1" applyFill="1" applyAlignment="1" applyProtection="1">
      <alignment vertical="top"/>
      <protection/>
    </xf>
    <xf numFmtId="2" fontId="12" fillId="35" borderId="0" xfId="0" applyNumberFormat="1" applyFont="1" applyFill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center"/>
      <protection/>
    </xf>
    <xf numFmtId="2" fontId="16" fillId="36" borderId="23" xfId="0" applyNumberFormat="1" applyFont="1" applyFill="1" applyBorder="1" applyAlignment="1" applyProtection="1">
      <alignment vertical="center"/>
      <protection/>
    </xf>
    <xf numFmtId="2" fontId="21" fillId="3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7" borderId="27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/>
      <protection/>
    </xf>
    <xf numFmtId="0" fontId="0" fillId="37" borderId="29" xfId="0" applyFont="1" applyFill="1" applyBorder="1" applyAlignment="1" applyProtection="1">
      <alignment/>
      <protection/>
    </xf>
    <xf numFmtId="0" fontId="0" fillId="37" borderId="30" xfId="0" applyFont="1" applyFill="1" applyBorder="1" applyAlignment="1" applyProtection="1">
      <alignment/>
      <protection/>
    </xf>
    <xf numFmtId="2" fontId="0" fillId="0" borderId="31" xfId="0" applyNumberFormat="1" applyFont="1" applyFill="1" applyBorder="1" applyAlignment="1" applyProtection="1">
      <alignment/>
      <protection/>
    </xf>
    <xf numFmtId="2" fontId="0" fillId="0" borderId="32" xfId="0" applyNumberFormat="1" applyFont="1" applyFill="1" applyBorder="1" applyAlignment="1" applyProtection="1">
      <alignment/>
      <protection/>
    </xf>
    <xf numFmtId="0" fontId="0" fillId="37" borderId="33" xfId="0" applyFont="1" applyFill="1" applyBorder="1" applyAlignment="1" applyProtection="1">
      <alignment/>
      <protection/>
    </xf>
    <xf numFmtId="0" fontId="0" fillId="37" borderId="34" xfId="0" applyFont="1" applyFill="1" applyBorder="1" applyAlignment="1" applyProtection="1">
      <alignment/>
      <protection/>
    </xf>
    <xf numFmtId="0" fontId="0" fillId="37" borderId="35" xfId="0" applyFont="1" applyFill="1" applyBorder="1" applyAlignment="1" applyProtection="1">
      <alignment/>
      <protection/>
    </xf>
    <xf numFmtId="2" fontId="0" fillId="0" borderId="36" xfId="0" applyNumberFormat="1" applyFont="1" applyFill="1" applyBorder="1" applyAlignment="1" applyProtection="1">
      <alignment/>
      <protection/>
    </xf>
    <xf numFmtId="0" fontId="0" fillId="37" borderId="37" xfId="0" applyFont="1" applyFill="1" applyBorder="1" applyAlignment="1" applyProtection="1">
      <alignment/>
      <protection/>
    </xf>
    <xf numFmtId="0" fontId="0" fillId="37" borderId="38" xfId="0" applyFont="1" applyFill="1" applyBorder="1" applyAlignment="1" applyProtection="1">
      <alignment/>
      <protection/>
    </xf>
    <xf numFmtId="2" fontId="0" fillId="37" borderId="29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1" fontId="1" fillId="35" borderId="0" xfId="0" applyNumberFormat="1" applyFont="1" applyFill="1" applyBorder="1" applyAlignment="1" applyProtection="1">
      <alignment vertical="center"/>
      <protection/>
    </xf>
    <xf numFmtId="0" fontId="23" fillId="35" borderId="0" xfId="0" applyFont="1" applyFill="1" applyBorder="1" applyAlignment="1" applyProtection="1">
      <alignment vertical="center"/>
      <protection/>
    </xf>
    <xf numFmtId="0" fontId="23" fillId="3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" fontId="17" fillId="35" borderId="0" xfId="0" applyNumberFormat="1" applyFont="1" applyFill="1" applyBorder="1" applyAlignment="1" applyProtection="1">
      <alignment vertical="center"/>
      <protection/>
    </xf>
    <xf numFmtId="1" fontId="17" fillId="35" borderId="0" xfId="0" applyNumberFormat="1" applyFont="1" applyFill="1" applyBorder="1" applyAlignment="1" applyProtection="1">
      <alignment vertical="center"/>
      <protection/>
    </xf>
    <xf numFmtId="2" fontId="11" fillId="35" borderId="0" xfId="0" applyNumberFormat="1" applyFont="1" applyFill="1" applyBorder="1" applyAlignment="1" applyProtection="1">
      <alignment vertical="center"/>
      <protection/>
    </xf>
    <xf numFmtId="2" fontId="0" fillId="35" borderId="0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" fontId="10" fillId="35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35" borderId="39" xfId="0" applyFont="1" applyFill="1" applyBorder="1" applyAlignment="1" applyProtection="1">
      <alignment vertical="center"/>
      <protection/>
    </xf>
    <xf numFmtId="0" fontId="24" fillId="35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22" fillId="35" borderId="0" xfId="0" applyNumberFormat="1" applyFont="1" applyFill="1" applyBorder="1" applyAlignment="1" applyProtection="1">
      <alignment vertical="center"/>
      <protection/>
    </xf>
    <xf numFmtId="0" fontId="25" fillId="35" borderId="26" xfId="0" applyFont="1" applyFill="1" applyBorder="1" applyAlignment="1" applyProtection="1">
      <alignment horizontal="center" vertical="center"/>
      <protection/>
    </xf>
    <xf numFmtId="0" fontId="26" fillId="35" borderId="0" xfId="0" applyFont="1" applyFill="1" applyBorder="1" applyAlignment="1" applyProtection="1">
      <alignment vertical="center"/>
      <protection/>
    </xf>
    <xf numFmtId="0" fontId="20" fillId="38" borderId="4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2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textRotation="9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textRotation="90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textRotation="90"/>
      <protection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35" borderId="0" xfId="0" applyFont="1" applyFill="1" applyBorder="1" applyAlignment="1" applyProtection="1">
      <alignment vertical="center"/>
      <protection/>
    </xf>
    <xf numFmtId="0" fontId="1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0" fontId="16" fillId="33" borderId="19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right"/>
      <protection/>
    </xf>
    <xf numFmtId="0" fontId="10" fillId="33" borderId="11" xfId="0" applyFont="1" applyFill="1" applyBorder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0" fillId="0" borderId="4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42" xfId="0" applyFont="1" applyBorder="1" applyAlignment="1" applyProtection="1">
      <alignment/>
      <protection/>
    </xf>
    <xf numFmtId="2" fontId="10" fillId="34" borderId="20" xfId="0" applyNumberFormat="1" applyFont="1" applyFill="1" applyBorder="1" applyAlignment="1" applyProtection="1">
      <alignment/>
      <protection locked="0"/>
    </xf>
    <xf numFmtId="2" fontId="16" fillId="0" borderId="15" xfId="0" applyNumberFormat="1" applyFont="1" applyBorder="1" applyAlignment="1" applyProtection="1">
      <alignment/>
      <protection/>
    </xf>
    <xf numFmtId="0" fontId="10" fillId="0" borderId="43" xfId="0" applyFont="1" applyBorder="1" applyAlignment="1" applyProtection="1">
      <alignment/>
      <protection/>
    </xf>
    <xf numFmtId="0" fontId="10" fillId="0" borderId="44" xfId="0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2" fontId="10" fillId="34" borderId="24" xfId="0" applyNumberFormat="1" applyFont="1" applyFill="1" applyBorder="1" applyAlignment="1" applyProtection="1">
      <alignment/>
      <protection locked="0"/>
    </xf>
    <xf numFmtId="2" fontId="10" fillId="34" borderId="21" xfId="0" applyNumberFormat="1" applyFont="1" applyFill="1" applyBorder="1" applyAlignment="1" applyProtection="1">
      <alignment/>
      <protection locked="0"/>
    </xf>
    <xf numFmtId="2" fontId="16" fillId="0" borderId="45" xfId="0" applyNumberFormat="1" applyFont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righ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6" fillId="0" borderId="11" xfId="0" applyFont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/>
      <protection/>
    </xf>
    <xf numFmtId="2" fontId="16" fillId="0" borderId="22" xfId="0" applyNumberFormat="1" applyFont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/>
      <protection/>
    </xf>
    <xf numFmtId="0" fontId="16" fillId="0" borderId="46" xfId="0" applyFont="1" applyBorder="1" applyAlignment="1" applyProtection="1">
      <alignment/>
      <protection/>
    </xf>
    <xf numFmtId="2" fontId="10" fillId="33" borderId="18" xfId="0" applyNumberFormat="1" applyFont="1" applyFill="1" applyBorder="1" applyAlignment="1" applyProtection="1">
      <alignment/>
      <protection/>
    </xf>
    <xf numFmtId="2" fontId="16" fillId="33" borderId="19" xfId="0" applyNumberFormat="1" applyFont="1" applyFill="1" applyBorder="1" applyAlignment="1" applyProtection="1">
      <alignment/>
      <protection/>
    </xf>
    <xf numFmtId="0" fontId="16" fillId="0" borderId="47" xfId="0" applyFont="1" applyBorder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6" fillId="0" borderId="18" xfId="0" applyNumberFormat="1" applyFont="1" applyBorder="1" applyAlignment="1" applyProtection="1">
      <alignment/>
      <protection/>
    </xf>
    <xf numFmtId="2" fontId="10" fillId="33" borderId="11" xfId="0" applyNumberFormat="1" applyFont="1" applyFill="1" applyBorder="1" applyAlignment="1" applyProtection="1">
      <alignment/>
      <protection/>
    </xf>
    <xf numFmtId="2" fontId="16" fillId="33" borderId="12" xfId="0" applyNumberFormat="1" applyFont="1" applyFill="1" applyBorder="1" applyAlignment="1" applyProtection="1">
      <alignment/>
      <protection/>
    </xf>
    <xf numFmtId="0" fontId="10" fillId="0" borderId="48" xfId="0" applyFont="1" applyBorder="1" applyAlignment="1" applyProtection="1">
      <alignment/>
      <protection/>
    </xf>
    <xf numFmtId="2" fontId="16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49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center"/>
      <protection/>
    </xf>
    <xf numFmtId="0" fontId="10" fillId="0" borderId="23" xfId="0" applyFont="1" applyBorder="1" applyAlignment="1" applyProtection="1">
      <alignment/>
      <protection/>
    </xf>
    <xf numFmtId="0" fontId="31" fillId="39" borderId="23" xfId="0" applyFont="1" applyFill="1" applyBorder="1" applyAlignment="1" applyProtection="1">
      <alignment/>
      <protection/>
    </xf>
    <xf numFmtId="0" fontId="10" fillId="0" borderId="23" xfId="0" applyFont="1" applyBorder="1" applyAlignment="1" applyProtection="1">
      <alignment horizontal="right"/>
      <protection/>
    </xf>
    <xf numFmtId="0" fontId="29" fillId="33" borderId="23" xfId="0" applyFont="1" applyFill="1" applyBorder="1" applyAlignment="1" applyProtection="1">
      <alignment/>
      <protection/>
    </xf>
    <xf numFmtId="0" fontId="29" fillId="0" borderId="23" xfId="0" applyFont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10" fillId="0" borderId="50" xfId="0" applyFont="1" applyFill="1" applyBorder="1" applyAlignment="1" applyProtection="1">
      <alignment/>
      <protection/>
    </xf>
    <xf numFmtId="0" fontId="19" fillId="0" borderId="0" xfId="0" applyNumberFormat="1" applyFont="1" applyBorder="1" applyAlignment="1">
      <alignment vertical="center"/>
    </xf>
    <xf numFmtId="0" fontId="18" fillId="0" borderId="0" xfId="0" applyFont="1" applyAlignment="1" applyProtection="1">
      <alignment/>
      <protection locked="0"/>
    </xf>
    <xf numFmtId="0" fontId="29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1" fontId="0" fillId="0" borderId="0" xfId="0" applyNumberFormat="1" applyFont="1" applyAlignment="1" applyProtection="1">
      <alignment horizontal="left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12" fillId="35" borderId="0" xfId="0" applyNumberFormat="1" applyFont="1" applyFill="1" applyAlignment="1" applyProtection="1">
      <alignment/>
      <protection/>
    </xf>
    <xf numFmtId="0" fontId="10" fillId="0" borderId="40" xfId="0" applyFont="1" applyFill="1" applyBorder="1" applyAlignment="1" applyProtection="1">
      <alignment vertical="center"/>
      <protection/>
    </xf>
    <xf numFmtId="0" fontId="10" fillId="0" borderId="32" xfId="0" applyFont="1" applyFill="1" applyBorder="1" applyAlignment="1" applyProtection="1">
      <alignment vertical="center"/>
      <protection/>
    </xf>
    <xf numFmtId="1" fontId="9" fillId="33" borderId="0" xfId="0" applyNumberFormat="1" applyFont="1" applyFill="1" applyAlignment="1" applyProtection="1">
      <alignment/>
      <protection/>
    </xf>
    <xf numFmtId="2" fontId="16" fillId="0" borderId="23" xfId="0" applyNumberFormat="1" applyFont="1" applyFill="1" applyBorder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 textRotation="90"/>
      <protection/>
    </xf>
    <xf numFmtId="0" fontId="1" fillId="0" borderId="23" xfId="0" applyFont="1" applyBorder="1" applyAlignment="1" applyProtection="1">
      <alignment horizontal="center" vertical="center" textRotation="90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 textRotation="90"/>
      <protection/>
    </xf>
    <xf numFmtId="0" fontId="1" fillId="35" borderId="23" xfId="0" applyFont="1" applyFill="1" applyBorder="1" applyAlignment="1" applyProtection="1">
      <alignment vertical="center"/>
      <protection/>
    </xf>
    <xf numFmtId="1" fontId="1" fillId="35" borderId="23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35" borderId="0" xfId="0" applyFont="1" applyFill="1" applyBorder="1" applyAlignment="1" applyProtection="1">
      <alignment horizontal="right" vertical="center"/>
      <protection/>
    </xf>
    <xf numFmtId="0" fontId="20" fillId="4" borderId="29" xfId="0" applyFont="1" applyFill="1" applyBorder="1" applyAlignment="1" applyProtection="1">
      <alignment vertical="center"/>
      <protection/>
    </xf>
    <xf numFmtId="0" fontId="20" fillId="4" borderId="30" xfId="0" applyFont="1" applyFill="1" applyBorder="1" applyAlignment="1" applyProtection="1">
      <alignment vertical="center"/>
      <protection/>
    </xf>
    <xf numFmtId="0" fontId="20" fillId="4" borderId="35" xfId="0" applyFont="1" applyFill="1" applyBorder="1" applyAlignment="1" applyProtection="1">
      <alignment vertical="center"/>
      <protection/>
    </xf>
    <xf numFmtId="0" fontId="20" fillId="10" borderId="40" xfId="0" applyFont="1" applyFill="1" applyBorder="1" applyAlignment="1" applyProtection="1">
      <alignment vertical="center"/>
      <protection/>
    </xf>
    <xf numFmtId="0" fontId="27" fillId="9" borderId="40" xfId="0" applyFont="1" applyFill="1" applyBorder="1" applyAlignment="1" applyProtection="1">
      <alignment vertical="center" wrapText="1"/>
      <protection/>
    </xf>
    <xf numFmtId="0" fontId="0" fillId="0" borderId="23" xfId="0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2" fontId="0" fillId="0" borderId="23" xfId="0" applyNumberFormat="1" applyFont="1" applyBorder="1" applyAlignment="1">
      <alignment horizontal="righ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Fill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 vertical="center" textRotation="90"/>
      <protection/>
    </xf>
    <xf numFmtId="0" fontId="65" fillId="0" borderId="0" xfId="0" applyFont="1" applyBorder="1" applyAlignment="1" applyProtection="1">
      <alignment horizontal="center" vertical="center" textRotation="90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 textRotation="90"/>
      <protection/>
    </xf>
    <xf numFmtId="0" fontId="65" fillId="35" borderId="0" xfId="0" applyFont="1" applyFill="1" applyBorder="1" applyAlignment="1" applyProtection="1">
      <alignment vertical="center"/>
      <protection/>
    </xf>
    <xf numFmtId="1" fontId="65" fillId="35" borderId="0" xfId="0" applyNumberFormat="1" applyFont="1" applyFill="1" applyBorder="1" applyAlignment="1" applyProtection="1">
      <alignment vertical="center"/>
      <protection/>
    </xf>
    <xf numFmtId="1" fontId="63" fillId="0" borderId="0" xfId="0" applyNumberFormat="1" applyFont="1" applyAlignment="1">
      <alignment/>
    </xf>
    <xf numFmtId="0" fontId="65" fillId="0" borderId="23" xfId="0" applyFont="1" applyBorder="1" applyAlignment="1" applyProtection="1">
      <alignment horizontal="left" vertical="center" textRotation="90"/>
      <protection/>
    </xf>
    <xf numFmtId="0" fontId="65" fillId="0" borderId="23" xfId="0" applyFont="1" applyBorder="1" applyAlignment="1" applyProtection="1">
      <alignment horizontal="center" vertical="center" textRotation="90"/>
      <protection/>
    </xf>
    <xf numFmtId="0" fontId="65" fillId="0" borderId="23" xfId="0" applyFont="1" applyBorder="1" applyAlignment="1" applyProtection="1">
      <alignment horizontal="left" vertical="center"/>
      <protection/>
    </xf>
    <xf numFmtId="0" fontId="65" fillId="0" borderId="23" xfId="0" applyFont="1" applyBorder="1" applyAlignment="1" applyProtection="1">
      <alignment vertical="center"/>
      <protection/>
    </xf>
    <xf numFmtId="0" fontId="65" fillId="0" borderId="23" xfId="0" applyFont="1" applyBorder="1" applyAlignment="1" applyProtection="1">
      <alignment vertical="center" textRotation="90"/>
      <protection/>
    </xf>
    <xf numFmtId="0" fontId="65" fillId="35" borderId="23" xfId="0" applyFont="1" applyFill="1" applyBorder="1" applyAlignment="1" applyProtection="1">
      <alignment vertical="center"/>
      <protection/>
    </xf>
    <xf numFmtId="1" fontId="65" fillId="35" borderId="23" xfId="0" applyNumberFormat="1" applyFont="1" applyFill="1" applyBorder="1" applyAlignment="1" applyProtection="1">
      <alignment vertical="center"/>
      <protection/>
    </xf>
    <xf numFmtId="0" fontId="65" fillId="0" borderId="23" xfId="0" applyFont="1" applyFill="1" applyBorder="1" applyAlignment="1" applyProtection="1">
      <alignment vertical="center"/>
      <protection/>
    </xf>
    <xf numFmtId="0" fontId="63" fillId="4" borderId="23" xfId="0" applyFont="1" applyFill="1" applyBorder="1" applyAlignment="1">
      <alignment/>
    </xf>
    <xf numFmtId="0" fontId="63" fillId="4" borderId="23" xfId="0" applyFont="1" applyFill="1" applyBorder="1" applyAlignment="1">
      <alignment horizontal="center"/>
    </xf>
    <xf numFmtId="0" fontId="63" fillId="0" borderId="23" xfId="0" applyFon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2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66" fillId="0" borderId="0" xfId="0" applyFont="1" applyFill="1" applyAlignment="1">
      <alignment/>
    </xf>
    <xf numFmtId="1" fontId="0" fillId="40" borderId="23" xfId="0" applyNumberFormat="1" applyFont="1" applyFill="1" applyBorder="1" applyAlignment="1" applyProtection="1">
      <alignment horizontal="center" vertical="center"/>
      <protection/>
    </xf>
    <xf numFmtId="0" fontId="0" fillId="40" borderId="23" xfId="0" applyFont="1" applyFill="1" applyBorder="1" applyAlignment="1" applyProtection="1">
      <alignment horizontal="left" vertical="center"/>
      <protection/>
    </xf>
    <xf numFmtId="0" fontId="0" fillId="40" borderId="23" xfId="0" applyFont="1" applyFill="1" applyBorder="1" applyAlignment="1" applyProtection="1">
      <alignment vertical="center"/>
      <protection/>
    </xf>
    <xf numFmtId="0" fontId="0" fillId="40" borderId="23" xfId="0" applyFont="1" applyFill="1" applyBorder="1" applyAlignment="1" applyProtection="1">
      <alignment horizontal="center" vertical="center"/>
      <protection/>
    </xf>
    <xf numFmtId="2" fontId="0" fillId="40" borderId="23" xfId="0" applyNumberFormat="1" applyFont="1" applyFill="1" applyBorder="1" applyAlignment="1" applyProtection="1">
      <alignment horizontal="right" vertical="center"/>
      <protection/>
    </xf>
    <xf numFmtId="1" fontId="2" fillId="40" borderId="0" xfId="0" applyNumberFormat="1" applyFont="1" applyFill="1" applyBorder="1" applyAlignment="1" applyProtection="1">
      <alignment vertical="center"/>
      <protection/>
    </xf>
    <xf numFmtId="2" fontId="17" fillId="40" borderId="0" xfId="0" applyNumberFormat="1" applyFont="1" applyFill="1" applyBorder="1" applyAlignment="1" applyProtection="1">
      <alignment vertical="center"/>
      <protection/>
    </xf>
    <xf numFmtId="1" fontId="17" fillId="40" borderId="0" xfId="0" applyNumberFormat="1" applyFont="1" applyFill="1" applyBorder="1" applyAlignment="1" applyProtection="1">
      <alignment vertical="center"/>
      <protection/>
    </xf>
    <xf numFmtId="0" fontId="10" fillId="40" borderId="0" xfId="0" applyFont="1" applyFill="1" applyBorder="1" applyAlignment="1" applyProtection="1">
      <alignment vertical="center"/>
      <protection/>
    </xf>
    <xf numFmtId="2" fontId="16" fillId="40" borderId="23" xfId="0" applyNumberFormat="1" applyFont="1" applyFill="1" applyBorder="1" applyAlignment="1" applyProtection="1">
      <alignment vertical="center"/>
      <protection/>
    </xf>
    <xf numFmtId="2" fontId="16" fillId="40" borderId="23" xfId="0" applyNumberFormat="1" applyFont="1" applyFill="1" applyBorder="1" applyAlignment="1" applyProtection="1">
      <alignment horizontal="right" vertical="center"/>
      <protection/>
    </xf>
    <xf numFmtId="0" fontId="0" fillId="40" borderId="0" xfId="0" applyFont="1" applyFill="1" applyAlignment="1">
      <alignment/>
    </xf>
    <xf numFmtId="0" fontId="49" fillId="40" borderId="0" xfId="0" applyFont="1" applyFill="1" applyBorder="1" applyAlignment="1">
      <alignment/>
    </xf>
    <xf numFmtId="0" fontId="0" fillId="40" borderId="23" xfId="0" applyFont="1" applyFill="1" applyBorder="1" applyAlignment="1" applyProtection="1">
      <alignment horizontal="left" vertical="center"/>
      <protection/>
    </xf>
    <xf numFmtId="0" fontId="0" fillId="40" borderId="23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40" borderId="23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horizontal="left" vertical="center"/>
      <protection/>
    </xf>
    <xf numFmtId="208" fontId="6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5" fillId="35" borderId="26" xfId="0" applyFont="1" applyFill="1" applyBorder="1" applyAlignment="1" applyProtection="1">
      <alignment horizontal="center" vertical="center"/>
      <protection/>
    </xf>
    <xf numFmtId="1" fontId="0" fillId="34" borderId="51" xfId="0" applyNumberFormat="1" applyFont="1" applyFill="1" applyBorder="1" applyAlignment="1" applyProtection="1">
      <alignment horizontal="left" vertical="center"/>
      <protection/>
    </xf>
    <xf numFmtId="1" fontId="0" fillId="34" borderId="52" xfId="0" applyNumberFormat="1" applyFont="1" applyFill="1" applyBorder="1" applyAlignment="1" applyProtection="1">
      <alignment horizontal="left" vertical="center"/>
      <protection/>
    </xf>
    <xf numFmtId="1" fontId="0" fillId="34" borderId="39" xfId="0" applyNumberFormat="1" applyFont="1" applyFill="1" applyBorder="1" applyAlignment="1" applyProtection="1">
      <alignment horizontal="left" vertical="center"/>
      <protection/>
    </xf>
    <xf numFmtId="49" fontId="0" fillId="38" borderId="51" xfId="0" applyNumberFormat="1" applyFont="1" applyFill="1" applyBorder="1" applyAlignment="1" applyProtection="1">
      <alignment horizontal="left" vertical="center"/>
      <protection/>
    </xf>
    <xf numFmtId="49" fontId="0" fillId="38" borderId="52" xfId="0" applyNumberFormat="1" applyFont="1" applyFill="1" applyBorder="1" applyAlignment="1" applyProtection="1">
      <alignment horizontal="left" vertical="center"/>
      <protection/>
    </xf>
    <xf numFmtId="49" fontId="0" fillId="38" borderId="39" xfId="0" applyNumberFormat="1" applyFont="1" applyFill="1" applyBorder="1" applyAlignment="1" applyProtection="1">
      <alignment horizontal="left" vertical="center"/>
      <protection/>
    </xf>
    <xf numFmtId="49" fontId="0" fillId="38" borderId="10" xfId="0" applyNumberFormat="1" applyFont="1" applyFill="1" applyBorder="1" applyAlignment="1" applyProtection="1">
      <alignment horizontal="left" vertical="center"/>
      <protection/>
    </xf>
    <xf numFmtId="49" fontId="0" fillId="34" borderId="51" xfId="0" applyNumberFormat="1" applyFont="1" applyFill="1" applyBorder="1" applyAlignment="1" applyProtection="1">
      <alignment horizontal="left" vertical="center"/>
      <protection/>
    </xf>
    <xf numFmtId="49" fontId="0" fillId="34" borderId="52" xfId="0" applyNumberFormat="1" applyFont="1" applyFill="1" applyBorder="1" applyAlignment="1" applyProtection="1">
      <alignment horizontal="left" vertical="center"/>
      <protection/>
    </xf>
    <xf numFmtId="49" fontId="0" fillId="34" borderId="3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2" xfId="0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8" fillId="35" borderId="0" xfId="0" applyNumberFormat="1" applyFont="1" applyFill="1" applyBorder="1" applyAlignment="1" applyProtection="1">
      <alignment horizontal="center" vertical="center"/>
      <protection/>
    </xf>
    <xf numFmtId="0" fontId="0" fillId="34" borderId="51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49" fontId="11" fillId="35" borderId="25" xfId="0" applyNumberFormat="1" applyFont="1" applyFill="1" applyBorder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49" fontId="6" fillId="35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15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31" fillId="39" borderId="23" xfId="0" applyFont="1" applyFill="1" applyBorder="1" applyAlignment="1" applyProtection="1">
      <alignment horizontal="left"/>
      <protection/>
    </xf>
    <xf numFmtId="0" fontId="29" fillId="33" borderId="23" xfId="0" applyFont="1" applyFill="1" applyBorder="1" applyAlignment="1" applyProtection="1">
      <alignment horizontal="left"/>
      <protection/>
    </xf>
    <xf numFmtId="0" fontId="29" fillId="0" borderId="23" xfId="0" applyFont="1" applyBorder="1" applyAlignment="1" applyProtection="1">
      <alignment horizontal="left"/>
      <protection/>
    </xf>
    <xf numFmtId="0" fontId="19" fillId="0" borderId="0" xfId="0" applyNumberFormat="1" applyFont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 wrapText="1"/>
      <protection/>
    </xf>
    <xf numFmtId="0" fontId="67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ill>
        <patternFill>
          <bgColor indexed="2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3"/>
        </patternFill>
      </fill>
    </dxf>
    <dxf>
      <fill>
        <patternFill>
          <bgColor rgb="FF00808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9</xdr:row>
      <xdr:rowOff>0</xdr:rowOff>
    </xdr:from>
    <xdr:ext cx="857250" cy="323850"/>
    <xdr:sp macro="[0]!Durchgangsergebnis">
      <xdr:nvSpPr>
        <xdr:cNvPr id="1" name="Text Box 15"/>
        <xdr:cNvSpPr txBox="1">
          <a:spLocks noChangeArrowheads="1"/>
        </xdr:cNvSpPr>
      </xdr:nvSpPr>
      <xdr:spPr>
        <a:xfrm>
          <a:off x="95250" y="2676525"/>
          <a:ext cx="8572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Wertung eines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Durchgang</a:t>
          </a:r>
        </a:p>
      </xdr:txBody>
    </xdr:sp>
    <xdr:clientData/>
  </xdr:oneCellAnchor>
  <xdr:oneCellAnchor>
    <xdr:from>
      <xdr:col>0</xdr:col>
      <xdr:colOff>95250</xdr:colOff>
      <xdr:row>14</xdr:row>
      <xdr:rowOff>0</xdr:rowOff>
    </xdr:from>
    <xdr:ext cx="752475" cy="171450"/>
    <xdr:sp macro="[0]!Endergebnis">
      <xdr:nvSpPr>
        <xdr:cNvPr id="2" name="Text Box 16"/>
        <xdr:cNvSpPr txBox="1">
          <a:spLocks noChangeArrowheads="1"/>
        </xdr:cNvSpPr>
      </xdr:nvSpPr>
      <xdr:spPr>
        <a:xfrm>
          <a:off x="95250" y="3819525"/>
          <a:ext cx="7524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Endergebnis</a:t>
          </a:r>
        </a:p>
      </xdr:txBody>
    </xdr:sp>
    <xdr:clientData/>
  </xdr:oneCellAnchor>
  <xdr:oneCellAnchor>
    <xdr:from>
      <xdr:col>0</xdr:col>
      <xdr:colOff>95250</xdr:colOff>
      <xdr:row>11</xdr:row>
      <xdr:rowOff>152400</xdr:rowOff>
    </xdr:from>
    <xdr:ext cx="1000125" cy="171450"/>
    <xdr:sp macro="[0]!Mannschaftswertung">
      <xdr:nvSpPr>
        <xdr:cNvPr id="3" name="Text Box 17"/>
        <xdr:cNvSpPr txBox="1">
          <a:spLocks noChangeArrowheads="1"/>
        </xdr:cNvSpPr>
      </xdr:nvSpPr>
      <xdr:spPr>
        <a:xfrm>
          <a:off x="95250" y="3286125"/>
          <a:ext cx="10001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Nationenwertung</a:t>
          </a:r>
        </a:p>
      </xdr:txBody>
    </xdr:sp>
    <xdr:clientData/>
  </xdr:oneCellAnchor>
  <xdr:twoCellAnchor editAs="oneCell">
    <xdr:from>
      <xdr:col>47</xdr:col>
      <xdr:colOff>1285875</xdr:colOff>
      <xdr:row>1</xdr:row>
      <xdr:rowOff>9525</xdr:rowOff>
    </xdr:from>
    <xdr:to>
      <xdr:col>47</xdr:col>
      <xdr:colOff>1428750</xdr:colOff>
      <xdr:row>1</xdr:row>
      <xdr:rowOff>238125</xdr:rowOff>
    </xdr:to>
    <xdr:pic>
      <xdr:nvPicPr>
        <xdr:cNvPr id="4" name="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24765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66675</xdr:colOff>
      <xdr:row>1</xdr:row>
      <xdr:rowOff>66675</xdr:rowOff>
    </xdr:from>
    <xdr:to>
      <xdr:col>17</xdr:col>
      <xdr:colOff>647700</xdr:colOff>
      <xdr:row>2</xdr:row>
      <xdr:rowOff>381000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1239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104775</xdr:colOff>
      <xdr:row>0</xdr:row>
      <xdr:rowOff>114300</xdr:rowOff>
    </xdr:from>
    <xdr:ext cx="8105775" cy="885825"/>
    <xdr:sp>
      <xdr:nvSpPr>
        <xdr:cNvPr id="2" name="Text Box 19"/>
        <xdr:cNvSpPr txBox="1">
          <a:spLocks noChangeArrowheads="1"/>
        </xdr:cNvSpPr>
      </xdr:nvSpPr>
      <xdr:spPr>
        <a:xfrm>
          <a:off x="600075" y="114300"/>
          <a:ext cx="81057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 dieser Seite bitte keine zusätzlichen Zeilen einfügen. Das KO-System würde sonst nicht in der gewohnten Art und Weise funktionieren.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war der Fehler, der die Paarungen im KO-System in Kötzting im Juli 2003 verschoben hat.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Bblenden Sie die nicht benötigten Platzierungen aus (löschen Sie die Zeilen nicht, da sonst die weiter unten liegenden Zellen gelöscht würden)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Änderungen bitte ebenfalls nicht hier, sondern direkt in der Schreibliste vornehmen. Dieser Kasten wird übrigens nicht gedruckt.</a:t>
          </a:r>
        </a:p>
      </xdr:txBody>
    </xdr:sp>
    <xdr:clientData fPrintsWithSheet="0"/>
  </xdr:oneCellAnchor>
  <xdr:twoCellAnchor editAs="oneCell">
    <xdr:from>
      <xdr:col>19</xdr:col>
      <xdr:colOff>47625</xdr:colOff>
      <xdr:row>11</xdr:row>
      <xdr:rowOff>123825</xdr:rowOff>
    </xdr:from>
    <xdr:to>
      <xdr:col>19</xdr:col>
      <xdr:colOff>523875</xdr:colOff>
      <xdr:row>14</xdr:row>
      <xdr:rowOff>123825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3752850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5</xdr:row>
      <xdr:rowOff>142875</xdr:rowOff>
    </xdr:from>
    <xdr:to>
      <xdr:col>20</xdr:col>
      <xdr:colOff>114300</xdr:colOff>
      <xdr:row>6</xdr:row>
      <xdr:rowOff>190500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05900" y="2105025"/>
          <a:ext cx="847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57</xdr:row>
      <xdr:rowOff>104775</xdr:rowOff>
    </xdr:from>
    <xdr:to>
      <xdr:col>9</xdr:col>
      <xdr:colOff>219075</xdr:colOff>
      <xdr:row>60</xdr:row>
      <xdr:rowOff>76200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5781675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2</xdr:col>
      <xdr:colOff>352425</xdr:colOff>
      <xdr:row>2</xdr:row>
      <xdr:rowOff>381000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144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685800</xdr:colOff>
      <xdr:row>1</xdr:row>
      <xdr:rowOff>190500</xdr:rowOff>
    </xdr:from>
    <xdr:to>
      <xdr:col>16</xdr:col>
      <xdr:colOff>523875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524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53</xdr:row>
      <xdr:rowOff>85725</xdr:rowOff>
    </xdr:from>
    <xdr:to>
      <xdr:col>11</xdr:col>
      <xdr:colOff>1066800</xdr:colOff>
      <xdr:row>56</xdr:row>
      <xdr:rowOff>47625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7658100"/>
          <a:ext cx="923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8</xdr:row>
      <xdr:rowOff>219075</xdr:rowOff>
    </xdr:from>
    <xdr:to>
      <xdr:col>16</xdr:col>
      <xdr:colOff>495300</xdr:colOff>
      <xdr:row>11</xdr:row>
      <xdr:rowOff>171450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63300" y="2781300"/>
          <a:ext cx="476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4</xdr:row>
      <xdr:rowOff>142875</xdr:rowOff>
    </xdr:from>
    <xdr:to>
      <xdr:col>16</xdr:col>
      <xdr:colOff>704850</xdr:colOff>
      <xdr:row>7</xdr:row>
      <xdr:rowOff>28575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91850" y="1847850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552450</xdr:colOff>
      <xdr:row>0</xdr:row>
      <xdr:rowOff>352425</xdr:rowOff>
    </xdr:from>
    <xdr:to>
      <xdr:col>32</xdr:col>
      <xdr:colOff>628650</xdr:colOff>
      <xdr:row>4</xdr:row>
      <xdr:rowOff>514350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0" y="352425"/>
          <a:ext cx="207645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676275</xdr:colOff>
      <xdr:row>22</xdr:row>
      <xdr:rowOff>95250</xdr:rowOff>
    </xdr:from>
    <xdr:to>
      <xdr:col>32</xdr:col>
      <xdr:colOff>590550</xdr:colOff>
      <xdr:row>32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17325" y="6886575"/>
          <a:ext cx="19145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495300</xdr:colOff>
      <xdr:row>6</xdr:row>
      <xdr:rowOff>57150</xdr:rowOff>
    </xdr:from>
    <xdr:to>
      <xdr:col>33</xdr:col>
      <xdr:colOff>190500</xdr:colOff>
      <xdr:row>16</xdr:row>
      <xdr:rowOff>9525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36350" y="2714625"/>
          <a:ext cx="36480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53</xdr:row>
      <xdr:rowOff>781050</xdr:rowOff>
    </xdr:from>
    <xdr:to>
      <xdr:col>9</xdr:col>
      <xdr:colOff>600075</xdr:colOff>
      <xdr:row>55</xdr:row>
      <xdr:rowOff>180975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14773275"/>
          <a:ext cx="2895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HX18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140625" style="138" customWidth="1"/>
    <col min="2" max="2" width="4.57421875" style="143" customWidth="1"/>
    <col min="3" max="3" width="18.421875" style="144" customWidth="1"/>
    <col min="4" max="4" width="19.140625" style="138" customWidth="1"/>
    <col min="5" max="5" width="5.00390625" style="138" customWidth="1"/>
    <col min="6" max="6" width="12.7109375" style="138" customWidth="1"/>
    <col min="7" max="10" width="7.28125" style="138" customWidth="1"/>
    <col min="11" max="11" width="14.8515625" style="138" customWidth="1"/>
    <col min="12" max="12" width="2.140625" style="139" hidden="1" customWidth="1"/>
    <col min="13" max="13" width="4.57421875" style="138" customWidth="1"/>
    <col min="14" max="14" width="0.9921875" style="145" hidden="1" customWidth="1"/>
    <col min="15" max="15" width="2.00390625" style="138" hidden="1" customWidth="1"/>
    <col min="16" max="16" width="1.28515625" style="138" hidden="1" customWidth="1"/>
    <col min="17" max="17" width="13.8515625" style="162" customWidth="1"/>
    <col min="18" max="18" width="11.421875" style="365" customWidth="1"/>
    <col min="19" max="19" width="7.00390625" style="140" hidden="1" customWidth="1"/>
    <col min="20" max="43" width="5.421875" style="141" hidden="1" customWidth="1"/>
    <col min="44" max="44" width="14.57421875" style="29" hidden="1" customWidth="1"/>
    <col min="45" max="45" width="8.8515625" style="104" hidden="1" customWidth="1"/>
    <col min="46" max="46" width="4.140625" style="104" hidden="1" customWidth="1"/>
    <col min="47" max="47" width="5.140625" style="166" customWidth="1"/>
    <col min="48" max="48" width="25.421875" style="104" customWidth="1"/>
    <col min="49" max="49" width="27.57421875" style="104" customWidth="1"/>
    <col min="50" max="50" width="15.8515625" style="104" customWidth="1"/>
    <col min="51" max="51" width="11.421875" style="104" customWidth="1"/>
    <col min="52" max="52" width="28.28125" style="104" customWidth="1"/>
    <col min="53" max="53" width="32.421875" style="104" customWidth="1"/>
    <col min="54" max="54" width="11.421875" style="29" customWidth="1"/>
    <col min="55" max="65" width="11.421875" style="29" hidden="1" customWidth="1"/>
    <col min="66" max="77" width="11.421875" style="29" customWidth="1"/>
    <col min="78" max="83" width="11.421875" style="142" customWidth="1"/>
    <col min="84" max="231" width="11.421875" style="138" customWidth="1"/>
    <col min="232" max="16384" width="11.421875" style="142" customWidth="1"/>
  </cols>
  <sheetData>
    <row r="1" spans="1:48" ht="18.75" thickBot="1">
      <c r="A1" s="135"/>
      <c r="B1" s="136"/>
      <c r="C1" s="137" t="s">
        <v>101</v>
      </c>
      <c r="D1" s="135"/>
      <c r="E1" s="382" t="s">
        <v>146</v>
      </c>
      <c r="F1" s="383"/>
      <c r="G1" s="383"/>
      <c r="H1" s="383"/>
      <c r="I1" s="384"/>
      <c r="K1" s="138" t="s">
        <v>29</v>
      </c>
      <c r="M1" s="375" t="s">
        <v>111</v>
      </c>
      <c r="N1" s="376"/>
      <c r="O1" s="376"/>
      <c r="P1" s="376"/>
      <c r="Q1" s="377"/>
      <c r="AV1" s="104" t="s">
        <v>107</v>
      </c>
    </row>
    <row r="2" spans="3:52" ht="20.25" customHeight="1" thickBot="1">
      <c r="C2" s="144" t="s">
        <v>65</v>
      </c>
      <c r="E2" s="378" t="s">
        <v>129</v>
      </c>
      <c r="F2" s="379"/>
      <c r="G2" s="379"/>
      <c r="H2" s="379"/>
      <c r="I2" s="380"/>
      <c r="K2" s="138" t="s">
        <v>30</v>
      </c>
      <c r="M2" s="378" t="s">
        <v>131</v>
      </c>
      <c r="N2" s="379"/>
      <c r="O2" s="379"/>
      <c r="P2" s="379"/>
      <c r="Q2" s="380"/>
      <c r="AV2" s="172" t="s">
        <v>80</v>
      </c>
      <c r="AW2" s="308" t="s">
        <v>104</v>
      </c>
      <c r="AX2" s="309"/>
      <c r="AY2" s="310"/>
      <c r="AZ2" s="311"/>
    </row>
    <row r="3" spans="3:55" ht="18.75" thickBot="1">
      <c r="C3" s="144" t="s">
        <v>64</v>
      </c>
      <c r="E3" s="382" t="s">
        <v>130</v>
      </c>
      <c r="F3" s="383"/>
      <c r="G3" s="383"/>
      <c r="H3" s="383"/>
      <c r="I3" s="384"/>
      <c r="K3" s="138" t="s">
        <v>32</v>
      </c>
      <c r="M3" s="375" t="s">
        <v>145</v>
      </c>
      <c r="N3" s="376"/>
      <c r="O3" s="376"/>
      <c r="P3" s="376"/>
      <c r="Q3" s="377"/>
      <c r="AV3" s="206">
        <f>IF(AV5=TRUE,"Bitte tragen Sie der Tabelle in Spalte AZ die Nationen ein","")</f>
      </c>
      <c r="AW3" s="308" t="s">
        <v>105</v>
      </c>
      <c r="AX3" s="312">
        <v>20</v>
      </c>
      <c r="AY3" s="104" t="s">
        <v>106</v>
      </c>
      <c r="BB3" s="104"/>
      <c r="BC3" s="142"/>
    </row>
    <row r="4" spans="3:55" ht="18.75" thickBot="1">
      <c r="C4" s="144" t="s">
        <v>28</v>
      </c>
      <c r="E4" s="381" t="s">
        <v>132</v>
      </c>
      <c r="F4" s="379"/>
      <c r="G4" s="379"/>
      <c r="H4" s="379"/>
      <c r="I4" s="379"/>
      <c r="J4" s="379"/>
      <c r="K4" s="380"/>
      <c r="Q4" s="146"/>
      <c r="AW4" s="308"/>
      <c r="BB4" s="104"/>
      <c r="BC4" s="142"/>
    </row>
    <row r="5" spans="2:65" ht="34.5" customHeight="1" thickBot="1">
      <c r="B5" s="147"/>
      <c r="C5" s="371" t="s">
        <v>108</v>
      </c>
      <c r="D5" s="372"/>
      <c r="E5" s="313"/>
      <c r="I5" s="373"/>
      <c r="J5" s="373"/>
      <c r="M5" s="385"/>
      <c r="N5" s="385"/>
      <c r="O5" s="385"/>
      <c r="Q5" s="138"/>
      <c r="AV5" s="171" t="b">
        <v>0</v>
      </c>
      <c r="BB5" s="104"/>
      <c r="BC5" s="142"/>
      <c r="BD5" s="164">
        <f aca="true" t="shared" si="0" ref="BD5:BM5">LARGE(BD7:BD100,1)+LARGE(BD7:BD100,2)+LARGE(BD7:BD100,3)</f>
        <v>0</v>
      </c>
      <c r="BE5" s="164">
        <f t="shared" si="0"/>
        <v>0</v>
      </c>
      <c r="BF5" s="164">
        <f t="shared" si="0"/>
        <v>0</v>
      </c>
      <c r="BG5" s="164">
        <f t="shared" si="0"/>
        <v>0</v>
      </c>
      <c r="BH5" s="164">
        <f>LARGE(BH7:BH100,1)+LARGE(BH7:BH100,2)+LARGE(BH7:BH100,3)</f>
        <v>0</v>
      </c>
      <c r="BI5" s="164">
        <f t="shared" si="0"/>
        <v>0</v>
      </c>
      <c r="BJ5" s="164">
        <f t="shared" si="0"/>
        <v>0</v>
      </c>
      <c r="BK5" s="164">
        <f t="shared" si="0"/>
        <v>0</v>
      </c>
      <c r="BL5" s="164">
        <f t="shared" si="0"/>
        <v>0</v>
      </c>
      <c r="BM5" s="164">
        <f t="shared" si="0"/>
        <v>0</v>
      </c>
    </row>
    <row r="6" spans="2:232" ht="45.75" customHeight="1" thickBot="1">
      <c r="B6" s="30" t="s">
        <v>21</v>
      </c>
      <c r="C6" s="31" t="s">
        <v>60</v>
      </c>
      <c r="D6" s="31" t="s">
        <v>61</v>
      </c>
      <c r="E6" s="32" t="s">
        <v>19</v>
      </c>
      <c r="F6" s="33" t="s">
        <v>78</v>
      </c>
      <c r="G6" s="34" t="s">
        <v>11</v>
      </c>
      <c r="H6" s="34" t="s">
        <v>12</v>
      </c>
      <c r="I6" s="34" t="s">
        <v>13</v>
      </c>
      <c r="J6" s="34" t="s">
        <v>14</v>
      </c>
      <c r="K6" s="34" t="s">
        <v>15</v>
      </c>
      <c r="L6" s="33"/>
      <c r="M6" s="148"/>
      <c r="N6" s="149"/>
      <c r="O6" s="148" t="s">
        <v>17</v>
      </c>
      <c r="P6" s="33"/>
      <c r="Q6" s="35" t="s">
        <v>70</v>
      </c>
      <c r="R6" s="35" t="s">
        <v>109</v>
      </c>
      <c r="S6" s="29"/>
      <c r="T6" s="140"/>
      <c r="U6" s="150" t="s">
        <v>23</v>
      </c>
      <c r="V6" s="150" t="s">
        <v>24</v>
      </c>
      <c r="W6" s="150" t="s">
        <v>25</v>
      </c>
      <c r="X6" s="151" t="s">
        <v>22</v>
      </c>
      <c r="Y6" s="151" t="s">
        <v>26</v>
      </c>
      <c r="Z6" s="151" t="s">
        <v>27</v>
      </c>
      <c r="AA6" s="151" t="s">
        <v>23</v>
      </c>
      <c r="AB6" s="151" t="s">
        <v>24</v>
      </c>
      <c r="AC6" s="151" t="s">
        <v>25</v>
      </c>
      <c r="AD6" s="151" t="s">
        <v>22</v>
      </c>
      <c r="AE6" s="151" t="s">
        <v>26</v>
      </c>
      <c r="AF6" s="151" t="s">
        <v>27</v>
      </c>
      <c r="AG6" s="151" t="s">
        <v>23</v>
      </c>
      <c r="AH6" s="151" t="s">
        <v>24</v>
      </c>
      <c r="AI6" s="151" t="s">
        <v>25</v>
      </c>
      <c r="AJ6" s="151" t="s">
        <v>22</v>
      </c>
      <c r="AK6" s="151" t="s">
        <v>26</v>
      </c>
      <c r="AL6" s="151" t="s">
        <v>27</v>
      </c>
      <c r="AM6" s="151" t="s">
        <v>23</v>
      </c>
      <c r="AN6" s="151" t="s">
        <v>24</v>
      </c>
      <c r="AO6" s="151" t="s">
        <v>25</v>
      </c>
      <c r="AP6" s="151" t="s">
        <v>22</v>
      </c>
      <c r="AQ6" s="151" t="s">
        <v>26</v>
      </c>
      <c r="AR6" s="151" t="s">
        <v>27</v>
      </c>
      <c r="AS6" s="29"/>
      <c r="AT6" s="105" t="s">
        <v>69</v>
      </c>
      <c r="AU6" s="105"/>
      <c r="AV6" s="166"/>
      <c r="AW6" s="374" t="s">
        <v>79</v>
      </c>
      <c r="AX6" s="374"/>
      <c r="AZ6" s="166"/>
      <c r="BA6" s="170" t="s">
        <v>81</v>
      </c>
      <c r="BB6" s="104"/>
      <c r="BC6" s="105">
        <f>COUNTA(BD6:BM6)</f>
        <v>10</v>
      </c>
      <c r="BD6" s="165">
        <f>$BA$7</f>
        <v>0</v>
      </c>
      <c r="BE6" s="165">
        <f>$BA$8</f>
        <v>0</v>
      </c>
      <c r="BF6" s="165">
        <f>$BA$9</f>
        <v>0</v>
      </c>
      <c r="BG6" s="165">
        <f>BA10</f>
        <v>0</v>
      </c>
      <c r="BH6" s="163">
        <f>$BA$11</f>
        <v>0</v>
      </c>
      <c r="BI6" s="163">
        <f>$BA$12</f>
        <v>0</v>
      </c>
      <c r="BJ6" s="163">
        <f>$BA$13</f>
        <v>0</v>
      </c>
      <c r="BK6" s="163">
        <f>$BA$14</f>
        <v>0</v>
      </c>
      <c r="BL6" s="163">
        <f>$BA$15</f>
        <v>0</v>
      </c>
      <c r="BM6" s="163">
        <f>$BA$16</f>
        <v>0</v>
      </c>
      <c r="BZ6" s="29"/>
      <c r="CF6" s="142"/>
      <c r="HX6" s="138"/>
    </row>
    <row r="7" spans="1:84" s="158" customFormat="1" ht="18" customHeight="1" thickBot="1">
      <c r="A7" s="152"/>
      <c r="B7" s="290">
        <f>IF(Q7="","",RANK(Q7,$Q$7:$Q$56,0))</f>
        <v>13</v>
      </c>
      <c r="C7" s="297" t="s">
        <v>117</v>
      </c>
      <c r="D7" s="367" t="s">
        <v>118</v>
      </c>
      <c r="E7" s="37">
        <v>4</v>
      </c>
      <c r="F7" s="367" t="s">
        <v>143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153">
        <f aca="true" t="shared" si="1" ref="L7:L54">IF(C7&lt;&gt;0,1,0)</f>
        <v>1</v>
      </c>
      <c r="M7" s="154"/>
      <c r="N7" s="155"/>
      <c r="O7" s="154">
        <f aca="true" t="shared" si="2" ref="O7:O38">IF(G7=MAX(G7:K7),MAX(H7:K7),IF(H7=MAX(G7:K7),MAX(G7,I7,J7,K7),IF(I7=MAX(G7:K7),MAX(G7,H7,J7,K7),IF(J7=MAX(G7:K7),MAX(G7:I7,K7),IF(K7=MAX(G7:K7),MAX(G7:J7),0)))))</f>
        <v>0</v>
      </c>
      <c r="P7" s="111"/>
      <c r="Q7" s="112">
        <f aca="true" t="shared" si="3" ref="Q7:Q38">IF(C7="","",MAX(G7:K7))</f>
        <v>0</v>
      </c>
      <c r="R7" s="366">
        <f>AT7</f>
        <v>-97.46</v>
      </c>
      <c r="S7" s="29">
        <f>COUNTIF(F5:F54,T7)</f>
        <v>5</v>
      </c>
      <c r="T7" s="140" t="str">
        <f ca="1">OFFSET(F7,S6+R5,0)</f>
        <v>Bezirk I</v>
      </c>
      <c r="U7" s="141" t="str">
        <f ca="1">OFFSET(C$7,0,0)</f>
        <v>Renner Patrick</v>
      </c>
      <c r="V7" s="141" t="str">
        <f ca="1">OFFSET($D$7,,0)</f>
        <v>TSV Mamming</v>
      </c>
      <c r="W7" s="156">
        <f ca="1">OFFSET($E$7,0,0)</f>
        <v>4</v>
      </c>
      <c r="X7" s="156">
        <f ca="1">OFFSET($M$7,0,0)</f>
        <v>0</v>
      </c>
      <c r="Y7" s="156">
        <f ca="1">OFFSET($O$7,0,0)</f>
        <v>0</v>
      </c>
      <c r="Z7" s="156">
        <f ca="1">OFFSET($Q$7,0,0)</f>
        <v>0</v>
      </c>
      <c r="AA7" s="141" t="str">
        <f ca="1">IF(OFFSET($F$7,1,0)=$T7,OFFSET($C$7,1,0),"")</f>
        <v>Oberhofer Mathias</v>
      </c>
      <c r="AB7" s="141" t="str">
        <f ca="1">IF(OFFSET($F$7,1,0)=$T7,OFFSET($D$7,1,0),"")</f>
        <v>TSV Mamming</v>
      </c>
      <c r="AC7" s="156">
        <f ca="1">IF(OFFSET($F$7,1,0)=$T7,OFFSET($E$7,1,0),"")</f>
        <v>7</v>
      </c>
      <c r="AD7" s="156">
        <f ca="1">IF(OFFSET($F$7,1,0)=$T7,OFFSET($M$7,1,0),"")</f>
        <v>0</v>
      </c>
      <c r="AE7" s="156">
        <f ca="1">IF(OFFSET($F$7,1,0)=$T7,OFFSET($O$7,1,0),"")</f>
        <v>0</v>
      </c>
      <c r="AF7" s="156">
        <f ca="1">IF(OFFSET($F$7,1,0)=$T7,OFFSET($Q$7,1,0),"0")</f>
        <v>0</v>
      </c>
      <c r="AG7" s="141">
        <f ca="1">IF(OFFSET($F$7,2,0)=$T7,OFFSET($C$7,2,0),"")</f>
      </c>
      <c r="AH7" s="141">
        <f ca="1">IF(OFFSET($F$7,2,0)=$T7,OFFSET($D$7,2,0),"")</f>
      </c>
      <c r="AI7" s="156">
        <f ca="1">IF(OFFSET($F$7,2,0)=$T7,OFFSET($E$7,2,0),"")</f>
      </c>
      <c r="AJ7" s="156">
        <f ca="1">IF(OFFSET($F$7,2,0)=$T7,OFFSET($M$7,2,0),"")</f>
      </c>
      <c r="AK7" s="156">
        <f ca="1">IF(OFFSET($F$7,2,0)=$T7,OFFSET($O$7,2,0),"")</f>
      </c>
      <c r="AL7" s="156">
        <f ca="1">IF(OFFSET($F$7,2,0)=$T7,OFFSET($Q$7,2,0),0)</f>
        <v>0</v>
      </c>
      <c r="AM7" s="141">
        <f ca="1">IF(OFFSET($F$7,3,0)=$T7,OFFSET($C$7,3,0),"")</f>
      </c>
      <c r="AN7" s="141">
        <f ca="1">IF(OFFSET($F$7,3,0)=$T7,OFFSET($D$7,3,0),"")</f>
      </c>
      <c r="AO7" s="156">
        <f ca="1">IF(OFFSET($F$7,3,0)=$T7,OFFSET($E$7,3,0),"")</f>
      </c>
      <c r="AP7" s="156">
        <f ca="1">IF(OFFSET($F$7,3,0)=$T7,OFFSET($M$7,3,0),"")</f>
      </c>
      <c r="AQ7" s="156">
        <f ca="1">IF(OFFSET($F$7,3,0)=$T7,OFFSET($O$7,3,0),"")</f>
      </c>
      <c r="AR7" s="156" t="str">
        <f ca="1">IF(OFFSET($F$7,3,0)=$T7,OFFSET($Q$7,3,0),"0")</f>
        <v>0</v>
      </c>
      <c r="AS7" s="157">
        <f aca="true" t="shared" si="4" ref="AS7:AS32">_xlfn.IFERROR(SUM(AL7+AF7+Z7),0)</f>
        <v>0</v>
      </c>
      <c r="AT7" s="113">
        <f aca="true" t="shared" si="5" ref="AT7:AT38">_xlfn.IFERROR(Q7-MAX($Q$7:$Q$56),"")</f>
        <v>-97.46</v>
      </c>
      <c r="AU7" s="113"/>
      <c r="AV7" s="167">
        <v>1</v>
      </c>
      <c r="AW7" s="369">
        <f>IF(AV7&gt;$BC$6,"",IF(LARGE($BD$5:$BM$5,AV7)=0,"",HLOOKUP(LARGE($BD$5:$BM$5,AV7),$BD$5:$BM$6,2,0)))</f>
      </c>
      <c r="AX7" s="370">
        <f>IF(AV7&gt;$BC$6,"",IF(LARGE($BD$5:$BM$5,AV7)=0,"",HLOOKUP(LARGE($BD$5:$BM$5,AV7),$BD$5:$BM$6,1,0)))</f>
      </c>
      <c r="AY7" s="152"/>
      <c r="AZ7" s="173">
        <v>1</v>
      </c>
      <c r="BA7" s="292"/>
      <c r="BB7" s="152"/>
      <c r="BC7" s="152"/>
      <c r="BD7" s="29">
        <f aca="true" t="shared" si="6" ref="BD7:BH16">IF($F7=BD$6,MAX($G7:$K7),0)</f>
        <v>0</v>
      </c>
      <c r="BE7" s="29">
        <f t="shared" si="6"/>
        <v>0</v>
      </c>
      <c r="BF7" s="29">
        <f t="shared" si="6"/>
        <v>0</v>
      </c>
      <c r="BG7" s="29">
        <f t="shared" si="6"/>
        <v>0</v>
      </c>
      <c r="BH7" s="29">
        <f t="shared" si="6"/>
        <v>0</v>
      </c>
      <c r="BI7" s="29">
        <f aca="true" t="shared" si="7" ref="BI7:BM22">IF($F7=BI$6,MAX($G7:$K7),0)</f>
        <v>0</v>
      </c>
      <c r="BJ7" s="29">
        <f t="shared" si="7"/>
        <v>0</v>
      </c>
      <c r="BK7" s="29">
        <f t="shared" si="7"/>
        <v>0</v>
      </c>
      <c r="BL7" s="29">
        <f t="shared" si="7"/>
        <v>0</v>
      </c>
      <c r="BM7" s="29">
        <f t="shared" si="7"/>
        <v>0</v>
      </c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152"/>
      <c r="CB7" s="152"/>
      <c r="CC7" s="152"/>
      <c r="CD7" s="152"/>
      <c r="CE7" s="152"/>
      <c r="CF7" s="152"/>
    </row>
    <row r="8" spans="1:84" s="158" customFormat="1" ht="18" customHeight="1" thickBot="1">
      <c r="A8" s="152"/>
      <c r="B8" s="290">
        <f aca="true" t="shared" si="8" ref="B8:B56">IF(Q8="","",RANK(Q8,$Q$7:$Q$56,0))</f>
        <v>13</v>
      </c>
      <c r="C8" s="297" t="s">
        <v>122</v>
      </c>
      <c r="D8" s="40" t="s">
        <v>118</v>
      </c>
      <c r="E8" s="37">
        <v>7</v>
      </c>
      <c r="F8" s="367" t="s">
        <v>143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153">
        <f t="shared" si="1"/>
        <v>1</v>
      </c>
      <c r="M8" s="154"/>
      <c r="N8" s="155"/>
      <c r="O8" s="154">
        <f t="shared" si="2"/>
        <v>0</v>
      </c>
      <c r="P8" s="111"/>
      <c r="Q8" s="112">
        <f t="shared" si="3"/>
        <v>0</v>
      </c>
      <c r="R8" s="366">
        <f aca="true" t="shared" si="9" ref="R8:R56">AT8</f>
        <v>-97.46</v>
      </c>
      <c r="S8" s="29">
        <f>COUNTIF(F6:F56,T8)</f>
        <v>3</v>
      </c>
      <c r="T8" s="140" t="str">
        <f ca="1">OFFSET(F7,SUM(S7:S7),0)</f>
        <v>Bezirk II</v>
      </c>
      <c r="U8" s="141" t="str">
        <f ca="1">OFFSET(C$7,SUM($S$7:$S7),0)</f>
        <v>Kiermaier Manuel</v>
      </c>
      <c r="V8" s="156" t="str">
        <f ca="1">OFFSET($D$7,SUM($S$7:$S7),0)</f>
        <v>TUS Engelsberg</v>
      </c>
      <c r="W8" s="156">
        <f ca="1">OFFSET($E$7,SUM($S$7:$S7),0)</f>
        <v>6</v>
      </c>
      <c r="X8" s="156">
        <f ca="1">OFFSET($M$7,SUM($S$7:$S7),0)</f>
        <v>0</v>
      </c>
      <c r="Y8" s="156">
        <f ca="1">OFFSET($O$7,SUM($S$7:$S7),0)</f>
        <v>69.44</v>
      </c>
      <c r="Z8" s="156">
        <f ca="1">OFFSET($Q$7,SUM($S$7:$S7),0)</f>
        <v>75.24</v>
      </c>
      <c r="AA8" s="141">
        <f ca="1">IF(OFFSET($F$7,SUM($S$7:$S7)+1,0)=$T8,OFFSET($C$7,SUM($S$7:$S7)+1,0),"")</f>
      </c>
      <c r="AB8" s="156">
        <f ca="1">IF(OFFSET($F$7,SUM($S$7:$S7)+1,0)=$T8,OFFSET($D$7,SUM($S$7:$S7)+1,0),"")</f>
      </c>
      <c r="AC8" s="156">
        <f ca="1">IF(OFFSET($F$7,SUM($S$7:$S7)+1,0)=$T8,OFFSET($E$7,SUM($S$7:$S7)+1,0),"")</f>
      </c>
      <c r="AD8" s="156">
        <f ca="1">IF(OFFSET($F$7,SUM($S$7:$S7)+1,0)=$T8,OFFSET($M$7,SUM($S$7:$S7)+1,0),"")</f>
      </c>
      <c r="AE8" s="156">
        <f ca="1">IF(OFFSET($F$7,SUM($S$7:$S7)+1,0)=$T8,OFFSET($O$7,SUM($S$7:$S7)+1,0),"")</f>
      </c>
      <c r="AF8" s="156" t="str">
        <f ca="1">IF(OFFSET($F$7,SUM($S$7:$S7)+1,0)=$T8,OFFSET($Q$7,SUM($S$7:$S7)+1,0),"0")</f>
        <v>0</v>
      </c>
      <c r="AG8" s="141">
        <f ca="1">IF(OFFSET($F$7,SUM($S$7:$S7)+2,0)=$T8,OFFSET($C$7,SUM($S$7:$S7)+2,0),"")</f>
      </c>
      <c r="AH8" s="156">
        <f ca="1">IF(OFFSET($F$7,SUM($S$7:$S7)+2,0)=$T8,OFFSET($D$7,SUM($S$7:$S7)+2,0),"")</f>
      </c>
      <c r="AI8" s="156">
        <f ca="1">IF(OFFSET($F$7,SUM($S$7:$S7)+2,0)=$T8,OFFSET($E$7,SUM($S$7:$S7)+2,0),"")</f>
      </c>
      <c r="AJ8" s="156">
        <f ca="1">IF(OFFSET($F$7,SUM($S$7:$S7)+2,0)=$T8,OFFSET($M$7,SUM($S$7:$S7)+2,0),"")</f>
      </c>
      <c r="AK8" s="156">
        <f ca="1">IF(OFFSET($F$7,SUM($S$7:$S7)+2,0)=$T8,OFFSET($O$7,SUM($S$7:$S7)+2,0),"")</f>
      </c>
      <c r="AL8" s="156" t="str">
        <f ca="1">IF(OFFSET($F$7,SUM($S$7:$S7)+2,0)=$T8,OFFSET($Q$7,SUM($S$7:$S7)+2,0),"0")</f>
        <v>0</v>
      </c>
      <c r="AM8" s="141" t="str">
        <f ca="1">IF(OFFSET($F$7,SUM($S$7:$S7)+3,0)=$T8,OFFSET($C$7,SUM($S$7:$S7)+3,0),"")</f>
        <v>Prodöhl Maximilian</v>
      </c>
      <c r="AN8" s="141" t="str">
        <f ca="1">IF(OFFSET($F$7,SUM($S$7:$S7)+3,0)=$T8,OFFSET($D$7,SUM($S$7:$S7)+3,0),"")</f>
        <v>TSV Fridolfing</v>
      </c>
      <c r="AO8" s="156">
        <f ca="1">IF(OFFSET($F$7,SUM($S$7:$S7)+3,0)=$T8,OFFSET($E$7,SUM($S$7:$S7)+3,0),"")</f>
        <v>11</v>
      </c>
      <c r="AP8" s="156">
        <f ca="1">IF(OFFSET($F$7,SUM($S$7:$S7)+3,0)=$T8,OFFSET($M$7,SUM($S$7:$S7)+3,0),"")</f>
        <v>0</v>
      </c>
      <c r="AQ8" s="156">
        <f ca="1">IF(OFFSET($F$7,SUM($S$7:$S7)+3,0)=$T8,OFFSET($O$7,SUM($S$7:$S7)+3,0),"")</f>
        <v>61.49</v>
      </c>
      <c r="AR8" s="156">
        <f ca="1">IF(OFFSET($F$7,SUM($S$7:$S7)+3,0)=$T8,OFFSET($Q$7,SUM($S$7:$S7)+3,0),"0")</f>
        <v>78.91</v>
      </c>
      <c r="AS8" s="157">
        <f t="shared" si="4"/>
        <v>75.24</v>
      </c>
      <c r="AT8" s="113">
        <f t="shared" si="5"/>
        <v>-97.46</v>
      </c>
      <c r="AU8" s="113"/>
      <c r="AV8" s="167"/>
      <c r="AW8" s="369"/>
      <c r="AX8" s="370"/>
      <c r="AY8" s="152"/>
      <c r="AZ8" s="173">
        <v>2</v>
      </c>
      <c r="BA8" s="293"/>
      <c r="BB8" s="152"/>
      <c r="BC8" s="152"/>
      <c r="BD8" s="29">
        <f t="shared" si="6"/>
        <v>0</v>
      </c>
      <c r="BE8" s="29">
        <f t="shared" si="6"/>
        <v>0</v>
      </c>
      <c r="BF8" s="29">
        <f t="shared" si="6"/>
        <v>0</v>
      </c>
      <c r="BG8" s="29">
        <f t="shared" si="6"/>
        <v>0</v>
      </c>
      <c r="BH8" s="29">
        <f t="shared" si="6"/>
        <v>0</v>
      </c>
      <c r="BI8" s="29">
        <f t="shared" si="7"/>
        <v>0</v>
      </c>
      <c r="BJ8" s="29">
        <f t="shared" si="7"/>
        <v>0</v>
      </c>
      <c r="BK8" s="29">
        <f t="shared" si="7"/>
        <v>0</v>
      </c>
      <c r="BL8" s="29">
        <f t="shared" si="7"/>
        <v>0</v>
      </c>
      <c r="BM8" s="29">
        <f t="shared" si="7"/>
        <v>0</v>
      </c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152"/>
      <c r="CB8" s="152"/>
      <c r="CC8" s="152"/>
      <c r="CD8" s="152"/>
      <c r="CE8" s="152"/>
      <c r="CF8" s="152"/>
    </row>
    <row r="9" spans="1:84" s="159" customFormat="1" ht="18" customHeight="1" thickBot="1">
      <c r="A9" s="142"/>
      <c r="B9" s="290">
        <f t="shared" si="8"/>
        <v>12</v>
      </c>
      <c r="C9" s="297" t="s">
        <v>140</v>
      </c>
      <c r="D9" s="40" t="s">
        <v>113</v>
      </c>
      <c r="E9" s="37">
        <v>14</v>
      </c>
      <c r="F9" s="367" t="s">
        <v>141</v>
      </c>
      <c r="G9" s="38">
        <v>0</v>
      </c>
      <c r="H9" s="38">
        <v>0</v>
      </c>
      <c r="I9" s="38">
        <v>62</v>
      </c>
      <c r="J9" s="38">
        <v>66.18</v>
      </c>
      <c r="K9" s="38">
        <v>56.66</v>
      </c>
      <c r="L9" s="153">
        <f t="shared" si="1"/>
        <v>1</v>
      </c>
      <c r="M9" s="154"/>
      <c r="N9" s="155"/>
      <c r="O9" s="154">
        <f t="shared" si="2"/>
        <v>62</v>
      </c>
      <c r="P9" s="111"/>
      <c r="Q9" s="112">
        <f t="shared" si="3"/>
        <v>66.18</v>
      </c>
      <c r="R9" s="366">
        <f t="shared" si="9"/>
        <v>-31.279999999999987</v>
      </c>
      <c r="S9" s="29">
        <f>COUNTIF(F7:F57,T9)</f>
        <v>3</v>
      </c>
      <c r="T9" s="140" t="str">
        <f ca="1">OFFSET(F7,SUM(S7:S8),0)</f>
        <v>Bezirk II</v>
      </c>
      <c r="U9" s="141" t="str">
        <f ca="1">OFFSET(C$7,SUM($S$7:$S8),0)</f>
        <v>Prodöhl Maximilian</v>
      </c>
      <c r="V9" s="156" t="str">
        <f ca="1">OFFSET($D$7,SUM($S$7:$S8),0)</f>
        <v>TSV Fridolfing</v>
      </c>
      <c r="W9" s="156">
        <f ca="1">OFFSET($E$7,SUM($S$7:$S8),0)</f>
        <v>11</v>
      </c>
      <c r="X9" s="156">
        <f ca="1">OFFSET($M$7,SUM($S$7:$S8),0)</f>
        <v>0</v>
      </c>
      <c r="Y9" s="156">
        <f ca="1">OFFSET($O$7,SUM($S$7:$S8),0)</f>
        <v>61.49</v>
      </c>
      <c r="Z9" s="156">
        <f ca="1">OFFSET($Q$7,SUM($S$7:$S8),0)</f>
        <v>78.91</v>
      </c>
      <c r="AA9" s="141">
        <f ca="1">IF(OFFSET($F$7,SUM($S$7:$S8)+1,0)=$T9,OFFSET($C$7,SUM($S$7:$S8)+1,0),"")</f>
      </c>
      <c r="AB9" s="156">
        <f ca="1">IF(OFFSET($F$7,SUM($S$7:$S8)+1,0)=$T9,OFFSET($D$7,SUM($S$7:$S8)+1,0),"")</f>
      </c>
      <c r="AC9" s="156">
        <f ca="1">IF(OFFSET($F$7,SUM($S$7:$S8)+1,0)=$T9,OFFSET($E$7,SUM($S$7:$S8)+1,0),"")</f>
      </c>
      <c r="AD9" s="156">
        <f ca="1">IF(OFFSET($F$7,SUM($S$7:$S8)+1,0)=$T9,OFFSET($M$7,SUM($S$7:$S8)+1,0),"")</f>
      </c>
      <c r="AE9" s="156">
        <f ca="1">IF(OFFSET($F$7,SUM($S$7:$S8)+1,0)=$T9,OFFSET($O$7,SUM($S$7:$S8)+1,0),"")</f>
      </c>
      <c r="AF9" s="156" t="str">
        <f ca="1">IF(OFFSET($F$7,SUM($S$7:$S8)+1,0)=$T9,OFFSET($Q$7,SUM($S$7:$S8)+1,0),"0")</f>
        <v>0</v>
      </c>
      <c r="AG9" s="141">
        <f ca="1">IF(OFFSET($F$7,SUM($S$7:$S8)+2,0)=$T9,OFFSET($C$7,SUM($S$7:$S8)+2,0),"")</f>
      </c>
      <c r="AH9" s="156">
        <f ca="1">IF(OFFSET($F$7,SUM($S$7:$S8)+2,0)=$T9,OFFSET($D$7,SUM($S$7:$S8)+2,0),"")</f>
      </c>
      <c r="AI9" s="156">
        <f ca="1">IF(OFFSET($F$7,SUM($S$7:$S8)+2,0)=$T9,OFFSET($E$7,SUM($S$7:$S8)+2,0),"")</f>
      </c>
      <c r="AJ9" s="156">
        <f ca="1">IF(OFFSET($F$7,SUM($S$7:$S8)+2,0)=$T9,OFFSET($M$7,SUM($S$7:$S8)+2,0),"")</f>
      </c>
      <c r="AK9" s="156">
        <f ca="1">IF(OFFSET($F$7,SUM($S$7:$S8)+2,0)=$T9,OFFSET($O$7,SUM($S$7:$S8)+2,0),"")</f>
      </c>
      <c r="AL9" s="156" t="str">
        <f ca="1">IF(OFFSET($F$7,SUM($S$7:$S8)+2,0)=$T9,OFFSET($Q$7,SUM($S$7:$S8)+2,0),"0")</f>
        <v>0</v>
      </c>
      <c r="AM9" s="141" t="str">
        <f ca="1">IF(OFFSET($F$7,SUM($S$7:$S8)+3,0)=$T9,OFFSET($C$7,SUM($S$7:$S8)+3,0),"")</f>
        <v>Anzinger Alexander</v>
      </c>
      <c r="AN9" s="141" t="str">
        <f ca="1">IF(OFFSET($F$7,SUM($S$7:$S8)+3,0)=$T9,OFFSET($D$7,SUM($S$7:$S8)+3,0),"")</f>
        <v>EC Ebing</v>
      </c>
      <c r="AO9" s="156">
        <f ca="1">IF(OFFSET($F$7,SUM($S$7:$S8)+3,0)=$T9,OFFSET($E$7,SUM($S$7:$S8)+3,0),"")</f>
        <v>5</v>
      </c>
      <c r="AP9" s="156">
        <f ca="1">IF(OFFSET($F$7,SUM($S$7:$S8)+3,0)=$T9,OFFSET($M$7,SUM($S$7:$S8)+3,0),"")</f>
        <v>0</v>
      </c>
      <c r="AQ9" s="156">
        <f ca="1">IF(OFFSET($F$7,SUM($S$7:$S8)+3,0)=$T9,OFFSET($O$7,SUM($S$7:$S8)+3,0),"")</f>
        <v>91.74</v>
      </c>
      <c r="AR9" s="156">
        <f ca="1">IF(OFFSET($F$7,SUM($S$7:$S8)+3,0)=$T9,OFFSET($Q$7,SUM($S$7:$S8)+3,0),"0")</f>
        <v>91.92</v>
      </c>
      <c r="AS9" s="157">
        <f t="shared" si="4"/>
        <v>78.91</v>
      </c>
      <c r="AT9" s="113">
        <f t="shared" si="5"/>
        <v>-31.279999999999987</v>
      </c>
      <c r="AU9" s="113"/>
      <c r="AV9" s="167">
        <v>2</v>
      </c>
      <c r="AW9" s="369">
        <f>IF(AV9&gt;$BC$6,"",IF(LARGE($BD$5:$BM$5,AV9)=0,"",HLOOKUP(LARGE($BD$5:$BM$5,AV9),$BD$5:$BM$6,2,0)))</f>
      </c>
      <c r="AX9" s="370">
        <f>IF(AV9&gt;$BC$6,"",IF(LARGE($BD$5:$BM$5,AV9)=0,"",HLOOKUP(LARGE($BD$5:$BM$5,AV9),$BD$5:$BM$6,1,0)))</f>
      </c>
      <c r="AY9" s="142"/>
      <c r="AZ9" s="173">
        <v>3</v>
      </c>
      <c r="BA9" s="293"/>
      <c r="BB9" s="142"/>
      <c r="BC9" s="142"/>
      <c r="BD9" s="29">
        <f t="shared" si="6"/>
        <v>0</v>
      </c>
      <c r="BE9" s="29">
        <f t="shared" si="6"/>
        <v>0</v>
      </c>
      <c r="BF9" s="29">
        <f t="shared" si="6"/>
        <v>0</v>
      </c>
      <c r="BG9" s="29">
        <f t="shared" si="6"/>
        <v>0</v>
      </c>
      <c r="BH9" s="29">
        <f t="shared" si="6"/>
        <v>0</v>
      </c>
      <c r="BI9" s="29">
        <f t="shared" si="7"/>
        <v>0</v>
      </c>
      <c r="BJ9" s="29">
        <f t="shared" si="7"/>
        <v>0</v>
      </c>
      <c r="BK9" s="29">
        <f t="shared" si="7"/>
        <v>0</v>
      </c>
      <c r="BL9" s="29">
        <f t="shared" si="7"/>
        <v>0</v>
      </c>
      <c r="BM9" s="29">
        <f t="shared" si="7"/>
        <v>0</v>
      </c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142"/>
      <c r="CB9" s="142"/>
      <c r="CC9" s="142"/>
      <c r="CD9" s="142"/>
      <c r="CE9" s="142"/>
      <c r="CF9" s="142"/>
    </row>
    <row r="10" spans="1:84" s="158" customFormat="1" ht="18" customHeight="1" thickBot="1">
      <c r="A10" s="152"/>
      <c r="B10" s="290">
        <f t="shared" si="8"/>
        <v>11</v>
      </c>
      <c r="C10" s="297" t="s">
        <v>114</v>
      </c>
      <c r="D10" s="367" t="s">
        <v>110</v>
      </c>
      <c r="E10" s="37">
        <v>1</v>
      </c>
      <c r="F10" s="367" t="s">
        <v>141</v>
      </c>
      <c r="G10" s="38">
        <v>64.29</v>
      </c>
      <c r="H10" s="38">
        <v>67.58</v>
      </c>
      <c r="I10" s="38">
        <v>70.96</v>
      </c>
      <c r="J10" s="38">
        <v>70.2</v>
      </c>
      <c r="K10" s="38">
        <v>67.45</v>
      </c>
      <c r="L10" s="153">
        <f t="shared" si="1"/>
        <v>1</v>
      </c>
      <c r="M10" s="154"/>
      <c r="N10" s="155"/>
      <c r="O10" s="154">
        <f t="shared" si="2"/>
        <v>70.2</v>
      </c>
      <c r="P10" s="111"/>
      <c r="Q10" s="112">
        <f t="shared" si="3"/>
        <v>70.96</v>
      </c>
      <c r="R10" s="366">
        <f t="shared" si="9"/>
        <v>-26.5</v>
      </c>
      <c r="S10" s="29">
        <f>COUNTIF(F7:F56,T10)</f>
        <v>3</v>
      </c>
      <c r="T10" s="140" t="str">
        <f ca="1">OFFSET(F7,SUM(S7:S9),0)</f>
        <v>Bezirk II</v>
      </c>
      <c r="U10" s="141" t="str">
        <f ca="1">OFFSET(C$7,SUM($S$7:$S9),0)</f>
        <v>Anzinger Alexander</v>
      </c>
      <c r="V10" s="156" t="str">
        <f ca="1">OFFSET($D$7,SUM($S$7:$S9),0)</f>
        <v>EC Ebing</v>
      </c>
      <c r="W10" s="156">
        <f ca="1">OFFSET($E$7,SUM($S$7:$S9),0)</f>
        <v>5</v>
      </c>
      <c r="X10" s="156">
        <f ca="1">OFFSET($M$7,SUM($S$7:$S9),0)</f>
        <v>0</v>
      </c>
      <c r="Y10" s="156">
        <f ca="1">OFFSET($O$7,SUM($S$7:$S9),0)</f>
        <v>91.74</v>
      </c>
      <c r="Z10" s="156">
        <f ca="1">OFFSET($Q$7,SUM($S$7:$S9),0)</f>
        <v>91.92</v>
      </c>
      <c r="AA10" s="141">
        <f ca="1">IF(OFFSET($F$7,SUM($S$7:$S9)+1,0)=$T10,OFFSET($C$7,SUM($S$7:$S9)+1,0),"")</f>
      </c>
      <c r="AB10" s="156">
        <f ca="1">IF(OFFSET($F$7,SUM($S$7:$S9)+1,0)=$T10,OFFSET($D$7,SUM($S$7:$S9)+1,0),"")</f>
      </c>
      <c r="AC10" s="156">
        <f ca="1">IF(OFFSET($F$7,SUM($S$7:$S9)+1,0)=$T10,OFFSET($E$7,SUM($S$7:$S9)+1,0),"")</f>
      </c>
      <c r="AD10" s="156">
        <f ca="1">IF(OFFSET($F$7,SUM($S$7:$S9)+1,0)=$T10,OFFSET($M$7,SUM($S$7:$S9)+1,0),"")</f>
      </c>
      <c r="AE10" s="156">
        <f ca="1">IF(OFFSET($F$7,SUM($S$7:$S9)+1,0)=$T10,OFFSET($O$7,SUM($S$7:$S9)+1,0),"")</f>
      </c>
      <c r="AF10" s="156" t="str">
        <f ca="1">IF(OFFSET($F$7,SUM($S$7:$S9)+1,0)=$T10,OFFSET($Q$7,SUM($S$7:$S9)+1,0),"0")</f>
        <v>0</v>
      </c>
      <c r="AG10" s="141">
        <f ca="1">IF(OFFSET($F$7,SUM($S$7:$S9)+2,0)=$T10,OFFSET($C$7,SUM($S$7:$S9)+2,0),"")</f>
      </c>
      <c r="AH10" s="156">
        <f ca="1">IF(OFFSET($F$7,SUM($S$7:$S9)+2,0)=$T10,OFFSET($D$7,SUM($S$7:$S9)+2,0),"")</f>
      </c>
      <c r="AI10" s="156">
        <f ca="1">IF(OFFSET($F$7,SUM($S$7:$S9)+2,0)=$T10,OFFSET($E$7,SUM($S$7:$S9)+2,0),"")</f>
      </c>
      <c r="AJ10" s="156">
        <f ca="1">IF(OFFSET($F$7,SUM($S$7:$S9)+2,0)=$T10,OFFSET($M$7,SUM($S$7:$S9)+2,0),"")</f>
      </c>
      <c r="AK10" s="156">
        <f ca="1">IF(OFFSET($F$7,SUM($S$7:$S9)+2,0)=$T10,OFFSET($O$7,SUM($S$7:$S9)+2,0),"")</f>
      </c>
      <c r="AL10" s="156" t="str">
        <f ca="1">IF(OFFSET($F$7,SUM($S$7:$S9)+2,0)=$T10,OFFSET($Q$7,SUM($S$7:$S9)+2,0),"0")</f>
        <v>0</v>
      </c>
      <c r="AM10" s="141">
        <f ca="1">IF(OFFSET($F$7,SUM($S$7:$S9)+3,0)=$T10,OFFSET($C$7,SUM($S$7:$S9)+3,0),"")</f>
      </c>
      <c r="AN10" s="141">
        <f ca="1">IF(OFFSET($F$7,SUM($S$7:$S9)+3,0)=$T10,OFFSET($D$7,SUM($S$7:$S9)+3,0),"")</f>
      </c>
      <c r="AO10" s="156">
        <f ca="1">IF(OFFSET($F$7,SUM($S$7:$S9)+3,0)=$T10,OFFSET($E$7,SUM($S$7:$S9)+3,0),"")</f>
      </c>
      <c r="AP10" s="156">
        <f ca="1">IF(OFFSET($F$7,SUM($S$7:$S9)+3,0)=$T10,OFFSET($M$7,SUM($S$7:$S9)+3,0),"")</f>
      </c>
      <c r="AQ10" s="156">
        <f ca="1">IF(OFFSET($F$7,SUM($S$7:$S9)+3,0)=$T10,OFFSET($O$7,SUM($S$7:$S9)+3,0),"")</f>
      </c>
      <c r="AR10" s="156" t="str">
        <f ca="1">IF(OFFSET($F$7,SUM($S$7:$S9)+3,0)=$T10,OFFSET($Q$7,SUM($S$7:$S9)+3,0),"0")</f>
        <v>0</v>
      </c>
      <c r="AS10" s="157">
        <f t="shared" si="4"/>
        <v>91.92</v>
      </c>
      <c r="AT10" s="113">
        <f t="shared" si="5"/>
        <v>-26.5</v>
      </c>
      <c r="AU10" s="113"/>
      <c r="AV10" s="167"/>
      <c r="AW10" s="369"/>
      <c r="AX10" s="370"/>
      <c r="AY10" s="152"/>
      <c r="AZ10" s="173">
        <v>4</v>
      </c>
      <c r="BA10" s="293"/>
      <c r="BB10" s="152"/>
      <c r="BC10" s="152"/>
      <c r="BD10" s="29">
        <f t="shared" si="6"/>
        <v>0</v>
      </c>
      <c r="BE10" s="29">
        <f t="shared" si="6"/>
        <v>0</v>
      </c>
      <c r="BF10" s="29">
        <f t="shared" si="6"/>
        <v>0</v>
      </c>
      <c r="BG10" s="29">
        <f t="shared" si="6"/>
        <v>0</v>
      </c>
      <c r="BH10" s="29">
        <f t="shared" si="6"/>
        <v>0</v>
      </c>
      <c r="BI10" s="29">
        <f t="shared" si="7"/>
        <v>0</v>
      </c>
      <c r="BJ10" s="29">
        <f t="shared" si="7"/>
        <v>0</v>
      </c>
      <c r="BK10" s="29">
        <f t="shared" si="7"/>
        <v>0</v>
      </c>
      <c r="BL10" s="29">
        <f t="shared" si="7"/>
        <v>0</v>
      </c>
      <c r="BM10" s="29">
        <f t="shared" si="7"/>
        <v>0</v>
      </c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152"/>
      <c r="CB10" s="152"/>
      <c r="CC10" s="152"/>
      <c r="CD10" s="152"/>
      <c r="CE10" s="152"/>
      <c r="CF10" s="152"/>
    </row>
    <row r="11" spans="1:84" s="159" customFormat="1" ht="18" customHeight="1" thickBot="1">
      <c r="A11" s="142"/>
      <c r="B11" s="290">
        <f t="shared" si="8"/>
        <v>10</v>
      </c>
      <c r="C11" s="297" t="s">
        <v>139</v>
      </c>
      <c r="D11" s="40" t="s">
        <v>110</v>
      </c>
      <c r="E11" s="37">
        <v>13</v>
      </c>
      <c r="F11" s="367" t="s">
        <v>141</v>
      </c>
      <c r="G11" s="38">
        <v>0</v>
      </c>
      <c r="H11" s="38">
        <v>72.71</v>
      </c>
      <c r="I11" s="38">
        <v>0</v>
      </c>
      <c r="J11" s="38">
        <v>0</v>
      </c>
      <c r="K11" s="38">
        <v>69.9</v>
      </c>
      <c r="L11" s="153">
        <f t="shared" si="1"/>
        <v>1</v>
      </c>
      <c r="M11" s="154"/>
      <c r="N11" s="155"/>
      <c r="O11" s="154">
        <f t="shared" si="2"/>
        <v>69.9</v>
      </c>
      <c r="P11" s="111"/>
      <c r="Q11" s="112">
        <f t="shared" si="3"/>
        <v>72.71</v>
      </c>
      <c r="R11" s="366">
        <f t="shared" si="9"/>
        <v>-24.75</v>
      </c>
      <c r="S11" s="29">
        <f>COUNTIF(F7:F56,T11)</f>
        <v>0</v>
      </c>
      <c r="T11" s="140">
        <f ca="1">OFFSET(F7,SUM(S7:S10),0)</f>
        <v>0</v>
      </c>
      <c r="U11" s="141">
        <f ca="1">OFFSET(C$7,SUM($S$7:$S10),0)</f>
        <v>0</v>
      </c>
      <c r="V11" s="156">
        <f ca="1">OFFSET($D$7,SUM($S$7:$S10),0)</f>
        <v>0</v>
      </c>
      <c r="W11" s="156">
        <f ca="1">OFFSET($E$7,SUM($S$7:$S10),0)</f>
        <v>15</v>
      </c>
      <c r="X11" s="156">
        <f ca="1">OFFSET($M$7,SUM($S$7:$S10),0)</f>
        <v>0</v>
      </c>
      <c r="Y11" s="156">
        <f ca="1">OFFSET($O$7,SUM($S$7:$S10),0)</f>
        <v>0</v>
      </c>
      <c r="Z11" s="156">
        <f ca="1">OFFSET($Q$7,SUM($S$7:$S10),0)</f>
      </c>
      <c r="AA11" s="141">
        <f ca="1">IF(OFFSET($F$7,SUM($S$7:$S10)+1,0)=$T11,OFFSET($C$7,SUM($S$7:$S10)+1,0),"")</f>
        <v>0</v>
      </c>
      <c r="AB11" s="156">
        <f ca="1">IF(OFFSET($F$7,SUM($S$7:$S10)+1,0)=$T11,OFFSET($D$7,SUM($S$7:$S10)+1,0),"")</f>
        <v>0</v>
      </c>
      <c r="AC11" s="156">
        <f ca="1">IF(OFFSET($F$7,SUM($S$7:$S10)+1,0)=$T11,OFFSET($E$7,SUM($S$7:$S10)+1,0),"")</f>
        <v>16</v>
      </c>
      <c r="AD11" s="156">
        <f ca="1">IF(OFFSET($F$7,SUM($S$7:$S10)+1,0)=$T11,OFFSET($M$7,SUM($S$7:$S10)+1,0),"")</f>
        <v>0</v>
      </c>
      <c r="AE11" s="156">
        <f ca="1">IF(OFFSET($F$7,SUM($S$7:$S10)+1,0)=$T11,OFFSET($O$7,SUM($S$7:$S10)+1,0),"")</f>
        <v>0</v>
      </c>
      <c r="AF11" s="156">
        <f ca="1">IF(OFFSET($F$7,SUM($S$7:$S10)+1,0)=$T11,OFFSET($Q$7,SUM($S$7:$S10)+1,0),"0")</f>
      </c>
      <c r="AG11" s="141">
        <f ca="1">IF(OFFSET($F$7,SUM($S$7:$S10)+2,0)=$T11,OFFSET($C$7,SUM($S$7:$S10)+2,0),"")</f>
        <v>0</v>
      </c>
      <c r="AH11" s="156">
        <f ca="1">IF(OFFSET($F$7,SUM($S$7:$S10)+2,0)=$T11,OFFSET($D$7,SUM($S$7:$S10)+2,0),"")</f>
        <v>0</v>
      </c>
      <c r="AI11" s="156">
        <f ca="1">IF(OFFSET($F$7,SUM($S$7:$S10)+2,0)=$T11,OFFSET($E$7,SUM($S$7:$S10)+2,0),"")</f>
        <v>17</v>
      </c>
      <c r="AJ11" s="156">
        <f ca="1">IF(OFFSET($F$7,SUM($S$7:$S10)+2,0)=$T11,OFFSET($M$7,SUM($S$7:$S10)+2,0),"")</f>
        <v>0</v>
      </c>
      <c r="AK11" s="156">
        <f ca="1">IF(OFFSET($F$7,SUM($S$7:$S10)+2,0)=$T11,OFFSET($O$7,SUM($S$7:$S10)+2,0),"0")</f>
        <v>0</v>
      </c>
      <c r="AL11" s="156">
        <f ca="1">IF(OFFSET($F$7,SUM($S$7:$S10)+2,0)=$T11,OFFSET($Q$7,SUM($S$7:$S10)+2,0),"0")</f>
      </c>
      <c r="AM11" s="141">
        <f ca="1">IF(OFFSET($F$7,SUM($S$7:$S10)+3,0)=$T11,OFFSET($C$7,SUM($S$7:$S10)+3,0),"")</f>
        <v>0</v>
      </c>
      <c r="AN11" s="141">
        <f ca="1">IF(OFFSET($F$7,SUM($S$7:$S10)+3,0)=$T11,OFFSET($D$7,SUM($S$7:$S10)+3,0),"")</f>
        <v>0</v>
      </c>
      <c r="AO11" s="156">
        <f ca="1">IF(OFFSET($F$7,SUM($S$7:$S10)+3,0)=$T11,OFFSET($E$7,SUM($S$7:$S10)+3,0),"")</f>
        <v>18</v>
      </c>
      <c r="AP11" s="156">
        <f ca="1">IF(OFFSET($F$7,SUM($S$7:$S10)+3,0)=$T11,OFFSET($M$7,SUM($S$7:$S10)+3,0),"")</f>
        <v>0</v>
      </c>
      <c r="AQ11" s="156">
        <f ca="1">IF(OFFSET($F$7,SUM($S$7:$S10)+3,0)=$T11,OFFSET($O$7,SUM($S$7:$S10)+3,0),"")</f>
        <v>0</v>
      </c>
      <c r="AR11" s="156">
        <f ca="1">IF(OFFSET($F$7,SUM($S$7:$S10)+3,0)=$T11,OFFSET($Q$7,SUM($S$7:$S10)+3,0),"0")</f>
      </c>
      <c r="AS11" s="157">
        <f t="shared" si="4"/>
        <v>0</v>
      </c>
      <c r="AT11" s="113">
        <f t="shared" si="5"/>
        <v>-24.75</v>
      </c>
      <c r="AU11" s="113"/>
      <c r="AV11" s="167">
        <v>3</v>
      </c>
      <c r="AW11" s="369">
        <f>IF(AV11&gt;$BC$6,"",IF(LARGE($BD$5:$BM$5,AV11)=0,"",HLOOKUP(LARGE($BD$5:$BM$5,AV11),$BD$5:$BM$6,2,0)))</f>
      </c>
      <c r="AX11" s="370">
        <f>IF(AV11&gt;$BC$6,"",IF(LARGE($BD$5:$BM$5,AV11)=0,"",HLOOKUP(LARGE($BD$5:$BM$5,AV11),$BD$5:$BM$6,1,0)))</f>
      </c>
      <c r="AY11" s="142"/>
      <c r="AZ11" s="173">
        <v>5</v>
      </c>
      <c r="BA11" s="174"/>
      <c r="BB11" s="142"/>
      <c r="BC11" s="142"/>
      <c r="BD11" s="29">
        <f t="shared" si="6"/>
        <v>0</v>
      </c>
      <c r="BE11" s="29">
        <f t="shared" si="6"/>
        <v>0</v>
      </c>
      <c r="BF11" s="29">
        <f t="shared" si="6"/>
        <v>0</v>
      </c>
      <c r="BG11" s="29">
        <f t="shared" si="6"/>
        <v>0</v>
      </c>
      <c r="BH11" s="29">
        <f t="shared" si="6"/>
        <v>0</v>
      </c>
      <c r="BI11" s="29">
        <f t="shared" si="7"/>
        <v>0</v>
      </c>
      <c r="BJ11" s="29">
        <f t="shared" si="7"/>
        <v>0</v>
      </c>
      <c r="BK11" s="29">
        <f t="shared" si="7"/>
        <v>0</v>
      </c>
      <c r="BL11" s="29">
        <f t="shared" si="7"/>
        <v>0</v>
      </c>
      <c r="BM11" s="29">
        <f t="shared" si="7"/>
        <v>0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142"/>
      <c r="CB11" s="142"/>
      <c r="CC11" s="142"/>
      <c r="CD11" s="142"/>
      <c r="CE11" s="142"/>
      <c r="CF11" s="142"/>
    </row>
    <row r="12" spans="1:84" s="158" customFormat="1" ht="18" customHeight="1" thickBot="1">
      <c r="A12" s="152"/>
      <c r="B12" s="290">
        <f t="shared" si="8"/>
        <v>9</v>
      </c>
      <c r="C12" s="297" t="s">
        <v>120</v>
      </c>
      <c r="D12" s="367" t="s">
        <v>121</v>
      </c>
      <c r="E12" s="37">
        <v>6</v>
      </c>
      <c r="F12" s="367" t="s">
        <v>144</v>
      </c>
      <c r="G12" s="38">
        <v>0</v>
      </c>
      <c r="H12" s="38">
        <v>62.57</v>
      </c>
      <c r="I12" s="38">
        <v>69.21</v>
      </c>
      <c r="J12" s="38">
        <v>69.44</v>
      </c>
      <c r="K12" s="38">
        <v>75.24</v>
      </c>
      <c r="L12" s="153">
        <f t="shared" si="1"/>
        <v>1</v>
      </c>
      <c r="M12" s="154"/>
      <c r="N12" s="155"/>
      <c r="O12" s="154">
        <f t="shared" si="2"/>
        <v>69.44</v>
      </c>
      <c r="P12" s="111"/>
      <c r="Q12" s="112">
        <f t="shared" si="3"/>
        <v>75.24</v>
      </c>
      <c r="R12" s="366">
        <f t="shared" si="9"/>
        <v>-22.22</v>
      </c>
      <c r="S12" s="29">
        <f>COUNTIF(F7:F56,T12)</f>
        <v>0</v>
      </c>
      <c r="T12" s="140">
        <f ca="1">OFFSET(F7,SUM(S7:S11),0)</f>
        <v>0</v>
      </c>
      <c r="U12" s="141">
        <f ca="1">OFFSET(C$7,SUM($S$7:$S11),0)</f>
        <v>0</v>
      </c>
      <c r="V12" s="156">
        <f ca="1">OFFSET($D$7,SUM($S$7:$S11),0)</f>
        <v>0</v>
      </c>
      <c r="W12" s="156">
        <f ca="1">OFFSET($E$7,SUM($S$7:$S11),0)</f>
        <v>15</v>
      </c>
      <c r="X12" s="156">
        <f ca="1">OFFSET($M$7,SUM($S$7:$S11),0)</f>
        <v>0</v>
      </c>
      <c r="Y12" s="156">
        <f ca="1">OFFSET($O$7,SUM($S$7:$S11),0)</f>
        <v>0</v>
      </c>
      <c r="Z12" s="156">
        <f ca="1">OFFSET($Q$7,SUM($S$7:$S11),0)</f>
      </c>
      <c r="AA12" s="141">
        <f ca="1">IF(OFFSET($F$7,SUM($S$7:$S11)+1,0)=$T12,OFFSET($C$7,SUM($S$7:$S11)+1,0),"")</f>
        <v>0</v>
      </c>
      <c r="AB12" s="156">
        <f ca="1">IF(OFFSET($F$7,SUM($S$7:$S11)+1,0)=$T12,OFFSET($D$7,SUM($S$7:$S11)+1,0),"")</f>
        <v>0</v>
      </c>
      <c r="AC12" s="156">
        <f ca="1">IF(OFFSET($F$7,SUM($S$7:$S11)+1,0)=$T12,OFFSET($E$7,SUM($S$7:$S11)+1,0),"")</f>
        <v>16</v>
      </c>
      <c r="AD12" s="156">
        <f ca="1">IF(OFFSET($F$7,SUM($S$7:$S11)+1,0)=$T12,OFFSET($M$7,SUM($S$7:$S11)+1,0),"")</f>
        <v>0</v>
      </c>
      <c r="AE12" s="156">
        <f ca="1">IF(OFFSET($F$7,SUM($S$7:$S11)+1,0)=$T12,OFFSET($O$7,SUM($S$7:$S11)+1,0),"")</f>
        <v>0</v>
      </c>
      <c r="AF12" s="156">
        <f ca="1">IF(OFFSET($F$7,SUM($S$7:$S11)+1,0)=$T12,OFFSET($Q$7,SUM($S$7:$S11)+1,0),"0")</f>
      </c>
      <c r="AG12" s="141">
        <f ca="1">IF(OFFSET($F$7,SUM($S$7:$S11)+2,0)=$T12,OFFSET($C$7,SUM($S$7:$S11)+2,0),"")</f>
        <v>0</v>
      </c>
      <c r="AH12" s="156">
        <f ca="1">IF(OFFSET($F$7,SUM($S$7:$S11)+2,0)=$T12,OFFSET($D$7,SUM($S$7:$S11)+2,0),"")</f>
        <v>0</v>
      </c>
      <c r="AI12" s="156">
        <f ca="1">IF(OFFSET($F$7,SUM($S$7:$S11)+2,0)=$T12,OFFSET($E$7,SUM($S$7:$S11)+2,0),"")</f>
        <v>17</v>
      </c>
      <c r="AJ12" s="156">
        <f ca="1">IF(OFFSET($F$7,SUM($S$7:$S11)+2,0)=$T12,OFFSET($M$7,SUM($S$7:$S11)+2,0),"")</f>
        <v>0</v>
      </c>
      <c r="AK12" s="156">
        <f ca="1">IF(OFFSET($F$7,SUM($S$7:$S11)+2,0)=$T12,OFFSET($O$7,SUM($S$7:$S11)+2,0),"0")</f>
        <v>0</v>
      </c>
      <c r="AL12" s="156">
        <f ca="1">IF(OFFSET($F$7,SUM($S$7:$S11)+2,0)=$T12,OFFSET($Q$7,SUM($S$7:$S11)+2,0),"0")</f>
      </c>
      <c r="AM12" s="141">
        <f ca="1">IF(OFFSET($F$7,SUM($S$7:$S11)+3,0)=$T12,OFFSET($C$7,SUM($S$7:$S11)+3,0),"")</f>
        <v>0</v>
      </c>
      <c r="AN12" s="156">
        <f ca="1">IF(OFFSET($F$7,SUM($S$7:$S11)+3,0)=$T12,OFFSET($D$7,SUM($S$7:$S11)+3,0),"")</f>
        <v>0</v>
      </c>
      <c r="AO12" s="156">
        <f ca="1">IF(OFFSET($F$7,SUM($S$7:$S11)+3,0)=$T12,OFFSET($E$7,SUM($S$7:$S11)+3,0),"")</f>
        <v>18</v>
      </c>
      <c r="AP12" s="156">
        <f ca="1">IF(OFFSET($F$7,SUM($S$7:$S11)+3,0)=$T12,OFFSET($M$7,SUM($S$7:$S11)+3,0),"")</f>
        <v>0</v>
      </c>
      <c r="AQ12" s="156">
        <f ca="1">IF(OFFSET($F$7,SUM($S$7:$S11)+3,0)=$T12,OFFSET($O$7,SUM($S$7:$S11)+3,0),"")</f>
        <v>0</v>
      </c>
      <c r="AR12" s="156">
        <f ca="1">IF(OFFSET($F$7,SUM($S$7:$S11)+3,0)=$T12,OFFSET($Q$7,SUM($S$7:$S11)+3,0),"0")</f>
      </c>
      <c r="AS12" s="157">
        <f t="shared" si="4"/>
        <v>0</v>
      </c>
      <c r="AT12" s="113">
        <f t="shared" si="5"/>
        <v>-22.22</v>
      </c>
      <c r="AU12" s="113"/>
      <c r="AV12" s="167"/>
      <c r="AW12" s="369"/>
      <c r="AX12" s="370"/>
      <c r="AY12" s="152"/>
      <c r="AZ12" s="173">
        <v>6</v>
      </c>
      <c r="BA12" s="174"/>
      <c r="BB12" s="152"/>
      <c r="BC12" s="152"/>
      <c r="BD12" s="29">
        <f t="shared" si="6"/>
        <v>0</v>
      </c>
      <c r="BE12" s="29">
        <f t="shared" si="6"/>
        <v>0</v>
      </c>
      <c r="BF12" s="29">
        <f t="shared" si="6"/>
        <v>0</v>
      </c>
      <c r="BG12" s="29">
        <f t="shared" si="6"/>
        <v>0</v>
      </c>
      <c r="BH12" s="29">
        <f t="shared" si="6"/>
        <v>0</v>
      </c>
      <c r="BI12" s="29">
        <f t="shared" si="7"/>
        <v>0</v>
      </c>
      <c r="BJ12" s="29">
        <f t="shared" si="7"/>
        <v>0</v>
      </c>
      <c r="BK12" s="29">
        <f t="shared" si="7"/>
        <v>0</v>
      </c>
      <c r="BL12" s="29">
        <f t="shared" si="7"/>
        <v>0</v>
      </c>
      <c r="BM12" s="29">
        <f t="shared" si="7"/>
        <v>0</v>
      </c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152"/>
      <c r="CB12" s="152"/>
      <c r="CC12" s="152"/>
      <c r="CD12" s="152"/>
      <c r="CE12" s="152"/>
      <c r="CF12" s="152"/>
    </row>
    <row r="13" spans="1:84" s="158" customFormat="1" ht="18" customHeight="1" thickBot="1">
      <c r="A13" s="152"/>
      <c r="B13" s="290">
        <f t="shared" si="8"/>
        <v>8</v>
      </c>
      <c r="C13" s="297" t="s">
        <v>133</v>
      </c>
      <c r="D13" s="367" t="s">
        <v>115</v>
      </c>
      <c r="E13" s="37">
        <v>2</v>
      </c>
      <c r="F13" s="367" t="s">
        <v>142</v>
      </c>
      <c r="G13" s="38">
        <v>75.85</v>
      </c>
      <c r="H13" s="38">
        <v>76.48</v>
      </c>
      <c r="I13" s="38">
        <v>77.33</v>
      </c>
      <c r="J13" s="38">
        <v>0</v>
      </c>
      <c r="K13" s="38">
        <v>75.88</v>
      </c>
      <c r="L13" s="153">
        <f t="shared" si="1"/>
        <v>1</v>
      </c>
      <c r="M13" s="154"/>
      <c r="N13" s="155"/>
      <c r="O13" s="154">
        <f t="shared" si="2"/>
        <v>76.48</v>
      </c>
      <c r="P13" s="111"/>
      <c r="Q13" s="112">
        <f t="shared" si="3"/>
        <v>77.33</v>
      </c>
      <c r="R13" s="366">
        <f t="shared" si="9"/>
        <v>-20.129999999999995</v>
      </c>
      <c r="S13" s="29">
        <f>COUNTIF(F7:F56,T13)</f>
        <v>0</v>
      </c>
      <c r="T13" s="140">
        <f ca="1">OFFSET(F7,SUM(S7:S12),0)</f>
        <v>0</v>
      </c>
      <c r="U13" s="141">
        <f ca="1">OFFSET(C$7,SUM($S$7:$S12),0)</f>
        <v>0</v>
      </c>
      <c r="V13" s="156">
        <f ca="1">OFFSET($D$7,SUM($S$7:$S12),0)</f>
        <v>0</v>
      </c>
      <c r="W13" s="156">
        <f ca="1">OFFSET($E$7,SUM($S$7:$S12),0)</f>
        <v>15</v>
      </c>
      <c r="X13" s="156">
        <f ca="1">OFFSET($M$7,SUM($S$7:$S12),0)</f>
        <v>0</v>
      </c>
      <c r="Y13" s="156">
        <f ca="1">OFFSET($O$7,SUM($S$7:$S12),0)</f>
        <v>0</v>
      </c>
      <c r="Z13" s="156">
        <f ca="1">OFFSET($Q$7,SUM($S$7:$S12),0)</f>
      </c>
      <c r="AA13" s="141">
        <f ca="1">IF(OFFSET($F$7,SUM($S$7:$S12)+1,0)=$T13,OFFSET($C$7,SUM($S$7:$S12)+1,0),"")</f>
        <v>0</v>
      </c>
      <c r="AB13" s="156">
        <f ca="1">IF(OFFSET($F$7,SUM($S$7:$S12)+1,0)=$T13,OFFSET($D$7,SUM($S$7:$S12)+1,0),"")</f>
        <v>0</v>
      </c>
      <c r="AC13" s="156">
        <f ca="1">IF(OFFSET($F$7,SUM($S$7:$S12)+1,0)=$T13,OFFSET($E$7,SUM($S$7:$S12)+1,0),"")</f>
        <v>16</v>
      </c>
      <c r="AD13" s="156">
        <f ca="1">IF(OFFSET($F$7,SUM($S$7:$S12)+1,0)=$T13,OFFSET($M$7,SUM($S$7:$S12)+1,0),"")</f>
        <v>0</v>
      </c>
      <c r="AE13" s="156">
        <f ca="1">IF(OFFSET($F$7,SUM($S$7:$S12)+1,0)=$T13,OFFSET($O$7,SUM($S$7:$S12)+1,0),"")</f>
        <v>0</v>
      </c>
      <c r="AF13" s="156">
        <f ca="1">IF(OFFSET($F$7,SUM($S$7:$S12)+1,0)=$T13,OFFSET($Q$7,SUM($S$7:$S12)+1,0),"0")</f>
      </c>
      <c r="AG13" s="141">
        <f ca="1">IF(OFFSET($F$7,SUM($S$7:$S12)+2,0)=$T13,OFFSET($C$7,SUM($S$7:$S12)+2,0),"")</f>
        <v>0</v>
      </c>
      <c r="AH13" s="156">
        <f ca="1">IF(OFFSET($F$7,SUM($S$7:$S12)+2,0)=$T13,OFFSET($D$7,SUM($S$7:$S12)+2,0),"")</f>
        <v>0</v>
      </c>
      <c r="AI13" s="156">
        <f ca="1">IF(OFFSET($F$7,SUM($S$7:$S12)+2,0)=$T13,OFFSET($E$7,SUM($S$7:$S12)+2,0),"")</f>
        <v>17</v>
      </c>
      <c r="AJ13" s="156">
        <f ca="1">IF(OFFSET($F$7,SUM($S$7:$S12)+2,0)=$T13,OFFSET($M$7,SUM($S$7:$S12)+2,0),"")</f>
        <v>0</v>
      </c>
      <c r="AK13" s="156">
        <f ca="1">IF(OFFSET($F$7,SUM($S$7:$S12)+2,0)=$T13,OFFSET($O$7,SUM($S$7:$S12)+2,0),"0")</f>
        <v>0</v>
      </c>
      <c r="AL13" s="156">
        <f ca="1">IF(OFFSET($F$7,SUM($S$7:$S12)+2,0)=$T13,OFFSET($Q$7,SUM($S$7:$S12)+2,0),"0")</f>
      </c>
      <c r="AM13" s="141">
        <f ca="1">IF(OFFSET($F$7,SUM($S$7:$S12)+3,0)=$T13,OFFSET($C$7,SUM($S$7:$S12)+3,0),"")</f>
        <v>0</v>
      </c>
      <c r="AN13" s="156">
        <f ca="1">IF(OFFSET($F$7,SUM($S$7:$S12)+3,0)=$T13,OFFSET($D$7,SUM($S$7:$S12)+3,0),"")</f>
        <v>0</v>
      </c>
      <c r="AO13" s="156">
        <f ca="1">IF(OFFSET($F$7,SUM($S$7:$S12)+3,0)=$T13,OFFSET($E$7,SUM($S$7:$S12)+3,0),"")</f>
        <v>18</v>
      </c>
      <c r="AP13" s="156">
        <f ca="1">IF(OFFSET($F$7,SUM($S$7:$S12)+3,0)=$T13,OFFSET($M$7,SUM($S$7:$S12)+3,0),"")</f>
        <v>0</v>
      </c>
      <c r="AQ13" s="156">
        <f ca="1">IF(OFFSET($F$7,SUM($S$7:$S12)+3,0)=$T13,OFFSET($O$7,SUM($S$7:$S12)+3,0),"")</f>
        <v>0</v>
      </c>
      <c r="AR13" s="156">
        <f ca="1">IF(OFFSET($F$7,SUM($S$7:$S12)+3,0)=$T13,OFFSET($Q$7,SUM($S$7:$S12)+3,0),"0")</f>
      </c>
      <c r="AS13" s="157">
        <f t="shared" si="4"/>
        <v>0</v>
      </c>
      <c r="AT13" s="113">
        <f t="shared" si="5"/>
        <v>-20.129999999999995</v>
      </c>
      <c r="AU13" s="113"/>
      <c r="AV13" s="167">
        <v>4</v>
      </c>
      <c r="AW13" s="369">
        <f>IF(AV13&gt;$BC$6,"",IF(LARGE($BD$5:$BM$5,AV13)=0,"",HLOOKUP(LARGE($BD$5:$BM$5,AV13),$BD$5:$BM$6,2,0)))</f>
      </c>
      <c r="AX13" s="370">
        <f>IF(AV13&gt;$BC$6,"",IF(LARGE($BD$5:$BM$5,AV13)=0,"",HLOOKUP(LARGE($BD$5:$BM$5,AV13),$BD$5:$BM$6,1,0)))</f>
      </c>
      <c r="AY13" s="152"/>
      <c r="AZ13" s="173">
        <v>7</v>
      </c>
      <c r="BA13" s="174"/>
      <c r="BB13" s="152"/>
      <c r="BC13" s="152"/>
      <c r="BD13" s="29">
        <f t="shared" si="6"/>
        <v>0</v>
      </c>
      <c r="BE13" s="29">
        <f t="shared" si="6"/>
        <v>0</v>
      </c>
      <c r="BF13" s="29">
        <f t="shared" si="6"/>
        <v>0</v>
      </c>
      <c r="BG13" s="29">
        <f t="shared" si="6"/>
        <v>0</v>
      </c>
      <c r="BH13" s="29">
        <f t="shared" si="6"/>
        <v>0</v>
      </c>
      <c r="BI13" s="29">
        <f t="shared" si="7"/>
        <v>0</v>
      </c>
      <c r="BJ13" s="29">
        <f t="shared" si="7"/>
        <v>0</v>
      </c>
      <c r="BK13" s="29">
        <f t="shared" si="7"/>
        <v>0</v>
      </c>
      <c r="BL13" s="29">
        <f t="shared" si="7"/>
        <v>0</v>
      </c>
      <c r="BM13" s="29">
        <f t="shared" si="7"/>
        <v>0</v>
      </c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152"/>
      <c r="CB13" s="152"/>
      <c r="CC13" s="152"/>
      <c r="CD13" s="152"/>
      <c r="CE13" s="152"/>
      <c r="CF13" s="152"/>
    </row>
    <row r="14" spans="1:84" s="159" customFormat="1" ht="18" customHeight="1" thickBot="1">
      <c r="A14" s="142"/>
      <c r="B14" s="290">
        <f t="shared" si="8"/>
        <v>7</v>
      </c>
      <c r="C14" s="297" t="s">
        <v>123</v>
      </c>
      <c r="D14" s="40" t="s">
        <v>124</v>
      </c>
      <c r="E14" s="37">
        <v>9</v>
      </c>
      <c r="F14" s="367" t="s">
        <v>143</v>
      </c>
      <c r="G14" s="38">
        <v>77.58</v>
      </c>
      <c r="H14" s="38">
        <v>74.67</v>
      </c>
      <c r="I14" s="38">
        <v>76.09</v>
      </c>
      <c r="J14" s="38">
        <v>0</v>
      </c>
      <c r="K14" s="38">
        <v>0</v>
      </c>
      <c r="L14" s="153">
        <f t="shared" si="1"/>
        <v>1</v>
      </c>
      <c r="M14" s="154"/>
      <c r="N14" s="155"/>
      <c r="O14" s="154">
        <f t="shared" si="2"/>
        <v>76.09</v>
      </c>
      <c r="P14" s="111"/>
      <c r="Q14" s="112">
        <f t="shared" si="3"/>
        <v>77.58</v>
      </c>
      <c r="R14" s="366">
        <f t="shared" si="9"/>
        <v>-19.879999999999995</v>
      </c>
      <c r="S14" s="29">
        <f>COUNTIF(F7:F56,T14)</f>
        <v>0</v>
      </c>
      <c r="T14" s="140">
        <f ca="1">OFFSET(F7,SUM(S7:S13),0)</f>
        <v>0</v>
      </c>
      <c r="U14" s="141">
        <f ca="1">OFFSET(C$7,SUM($S$7:$S13),0)</f>
        <v>0</v>
      </c>
      <c r="V14" s="156">
        <f ca="1">OFFSET($D$7,SUM($S$7:$S13),0)</f>
        <v>0</v>
      </c>
      <c r="W14" s="156">
        <f ca="1">OFFSET($E$7,SUM($S$7:$S13),0)</f>
        <v>15</v>
      </c>
      <c r="X14" s="156">
        <f ca="1">OFFSET($M$7,SUM($S$7:$S13),0)</f>
        <v>0</v>
      </c>
      <c r="Y14" s="156">
        <f ca="1">OFFSET($O$7,SUM($S$7:$S13),0)</f>
        <v>0</v>
      </c>
      <c r="Z14" s="156">
        <f ca="1">OFFSET($Q$7,SUM($S$7:$S13),0)</f>
      </c>
      <c r="AA14" s="141">
        <f ca="1">IF(OFFSET($F$7,SUM($S$7:$S13)+1,0)=$T14,OFFSET($C$7,SUM($S$7:$S13)+1,0),"")</f>
        <v>0</v>
      </c>
      <c r="AB14" s="156">
        <f ca="1">IF(OFFSET($F$7,SUM($S$7:$S13)+1,0)=$T14,OFFSET($D$7,SUM($S$7:$S13)+1,0),"")</f>
        <v>0</v>
      </c>
      <c r="AC14" s="156">
        <f ca="1">IF(OFFSET($F$7,SUM($S$7:$S13)+1,0)=$T14,OFFSET($E$7,SUM($S$7:$S13)+1,0),"")</f>
        <v>16</v>
      </c>
      <c r="AD14" s="156">
        <f ca="1">IF(OFFSET($F$7,SUM($S$7:$S13)+1,0)=$T14,OFFSET($M$7,SUM($S$7:$S13)+1,0),"")</f>
        <v>0</v>
      </c>
      <c r="AE14" s="156">
        <f ca="1">IF(OFFSET($F$7,SUM($S$7:$S13)+1,0)=$T14,OFFSET($O$7,SUM($S$7:$S13)+1,0),"")</f>
        <v>0</v>
      </c>
      <c r="AF14" s="156">
        <f ca="1">IF(OFFSET($F$7,SUM($S$7:$S13)+1,0)=$T14,OFFSET($Q$7,SUM($S$7:$S13)+1,0),"0")</f>
      </c>
      <c r="AG14" s="141">
        <f ca="1">IF(OFFSET($F$7,SUM($S$7:$S13)+2,0)=$T14,OFFSET($C$7,SUM($S$7:$S13)+2,0),"")</f>
        <v>0</v>
      </c>
      <c r="AH14" s="156">
        <f ca="1">IF(OFFSET($F$7,SUM($S$7:$S13)+2,0)=$T14,OFFSET($D$7,SUM($S$7:$S13)+2,0),"")</f>
        <v>0</v>
      </c>
      <c r="AI14" s="156">
        <f ca="1">IF(OFFSET($F$7,SUM($S$7:$S13)+2,0)=$T14,OFFSET($E$7,SUM($S$7:$S13)+2,0),"")</f>
        <v>17</v>
      </c>
      <c r="AJ14" s="156">
        <f ca="1">IF(OFFSET($F$7,SUM($S$7:$S13)+2,0)=$T14,OFFSET($M$7,SUM($S$7:$S13)+2,0),"")</f>
        <v>0</v>
      </c>
      <c r="AK14" s="156">
        <f ca="1">IF(OFFSET($F$7,SUM($S$7:$S13)+2,0)=$T14,OFFSET($O$7,SUM($S$7:$S13)+2,0),"0")</f>
        <v>0</v>
      </c>
      <c r="AL14" s="156">
        <f ca="1">IF(OFFSET($F$7,SUM($S$7:$S13)+2,0)=$T14,OFFSET($Q$7,SUM($S$7:$S13)+2,0),"0")</f>
      </c>
      <c r="AM14" s="141">
        <f ca="1">IF(OFFSET($F$7,SUM($S$7:$S13)+3,0)=$T14,OFFSET($C$7,SUM($S$7:$S13)+3,0),"")</f>
        <v>0</v>
      </c>
      <c r="AN14" s="156">
        <f ca="1">IF(OFFSET($F$7,SUM($S$7:$S13)+3,0)=$T14,OFFSET($D$7,SUM($S$7:$S13)+3,0),"")</f>
        <v>0</v>
      </c>
      <c r="AO14" s="156">
        <f ca="1">IF(OFFSET($F$7,SUM($S$7:$S13)+3,0)=$T14,OFFSET($E$7,SUM($S$7:$S13)+3,0),"")</f>
        <v>18</v>
      </c>
      <c r="AP14" s="156">
        <f ca="1">IF(OFFSET($F$7,SUM($S$7:$S13)+3,0)=$T14,OFFSET($M$7,SUM($S$7:$S13)+3,0),"")</f>
        <v>0</v>
      </c>
      <c r="AQ14" s="156">
        <f ca="1">IF(OFFSET($F$7,SUM($S$7:$S13)+3,0)=$T14,OFFSET($O$7,SUM($S$7:$S13)+3,0),"")</f>
        <v>0</v>
      </c>
      <c r="AR14" s="156">
        <f ca="1">IF(OFFSET($F$7,SUM($S$7:$S13)+3,0)=$T14,OFFSET($Q$7,SUM($S$7:$S13)+3,0),"0")</f>
      </c>
      <c r="AS14" s="157">
        <f t="shared" si="4"/>
        <v>0</v>
      </c>
      <c r="AT14" s="113">
        <f t="shared" si="5"/>
        <v>-19.879999999999995</v>
      </c>
      <c r="AU14" s="113"/>
      <c r="AV14" s="168"/>
      <c r="AW14" s="369"/>
      <c r="AX14" s="370"/>
      <c r="AY14" s="142"/>
      <c r="AZ14" s="175">
        <v>8</v>
      </c>
      <c r="BA14" s="174"/>
      <c r="BB14" s="142"/>
      <c r="BC14" s="142"/>
      <c r="BD14" s="29">
        <f t="shared" si="6"/>
        <v>0</v>
      </c>
      <c r="BE14" s="29">
        <f t="shared" si="6"/>
        <v>0</v>
      </c>
      <c r="BF14" s="29">
        <f t="shared" si="6"/>
        <v>0</v>
      </c>
      <c r="BG14" s="29">
        <f t="shared" si="6"/>
        <v>0</v>
      </c>
      <c r="BH14" s="29">
        <f t="shared" si="6"/>
        <v>0</v>
      </c>
      <c r="BI14" s="29">
        <f t="shared" si="7"/>
        <v>0</v>
      </c>
      <c r="BJ14" s="29">
        <f t="shared" si="7"/>
        <v>0</v>
      </c>
      <c r="BK14" s="29">
        <f t="shared" si="7"/>
        <v>0</v>
      </c>
      <c r="BL14" s="29">
        <f t="shared" si="7"/>
        <v>0</v>
      </c>
      <c r="BM14" s="29">
        <f t="shared" si="7"/>
        <v>0</v>
      </c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142"/>
      <c r="CB14" s="142"/>
      <c r="CC14" s="142"/>
      <c r="CD14" s="142"/>
      <c r="CE14" s="142"/>
      <c r="CF14" s="142"/>
    </row>
    <row r="15" spans="1:84" s="159" customFormat="1" ht="18" customHeight="1" thickBot="1">
      <c r="A15" s="142"/>
      <c r="B15" s="290">
        <f t="shared" si="8"/>
        <v>6</v>
      </c>
      <c r="C15" s="297" t="s">
        <v>137</v>
      </c>
      <c r="D15" s="40" t="s">
        <v>127</v>
      </c>
      <c r="E15" s="37">
        <v>11</v>
      </c>
      <c r="F15" s="367" t="s">
        <v>144</v>
      </c>
      <c r="G15" s="38">
        <v>0</v>
      </c>
      <c r="H15" s="38">
        <v>61.49</v>
      </c>
      <c r="I15" s="38">
        <v>59.86</v>
      </c>
      <c r="J15" s="38">
        <v>78.91</v>
      </c>
      <c r="K15" s="38">
        <v>0</v>
      </c>
      <c r="L15" s="153">
        <f t="shared" si="1"/>
        <v>1</v>
      </c>
      <c r="M15" s="154"/>
      <c r="N15" s="155"/>
      <c r="O15" s="154">
        <f t="shared" si="2"/>
        <v>61.49</v>
      </c>
      <c r="P15" s="111"/>
      <c r="Q15" s="112">
        <f t="shared" si="3"/>
        <v>78.91</v>
      </c>
      <c r="R15" s="366">
        <f t="shared" si="9"/>
        <v>-18.549999999999997</v>
      </c>
      <c r="S15" s="29">
        <f>COUNTIF(F7:F56,T15)</f>
        <v>0</v>
      </c>
      <c r="T15" s="140">
        <f ca="1">OFFSET(F7,SUM(S7:S14),0)</f>
        <v>0</v>
      </c>
      <c r="U15" s="141">
        <f ca="1">OFFSET(C$7,SUM($S$7:$S14),0)</f>
        <v>0</v>
      </c>
      <c r="V15" s="156">
        <f ca="1">OFFSET($D$7,SUM($S$7:$S14),0)</f>
        <v>0</v>
      </c>
      <c r="W15" s="156">
        <f ca="1">OFFSET($E$7,SUM($S$7:$S14),0)</f>
        <v>15</v>
      </c>
      <c r="X15" s="156">
        <f ca="1">OFFSET($M$7,SUM($S$7:$S14),0)</f>
        <v>0</v>
      </c>
      <c r="Y15" s="156">
        <f ca="1">OFFSET($O$7,SUM($S$7:$S14),0)</f>
        <v>0</v>
      </c>
      <c r="Z15" s="156">
        <f ca="1">OFFSET($Q$7,SUM($S$7:$S14),0)</f>
      </c>
      <c r="AA15" s="141">
        <f ca="1">IF(OFFSET($F$7,SUM($S$7:$S14)+1,0)=$T15,OFFSET($C$7,SUM($S$7:$S14)+1,0),"")</f>
        <v>0</v>
      </c>
      <c r="AB15" s="156">
        <f ca="1">IF(OFFSET($F$7,SUM($S$7:$S14)+1,0)=$T15,OFFSET($D$7,SUM($S$7:$S14)+1,0),"")</f>
        <v>0</v>
      </c>
      <c r="AC15" s="156">
        <f ca="1">IF(OFFSET($F$7,SUM($S$7:$S14)+1,0)=$T15,OFFSET($E$7,SUM($S$7:$S14)+1,0),"")</f>
        <v>16</v>
      </c>
      <c r="AD15" s="156">
        <f ca="1">IF(OFFSET($F$7,SUM($S$7:$S14)+1,0)=$T15,OFFSET($M$7,SUM($S$7:$S14)+1,0),"")</f>
        <v>0</v>
      </c>
      <c r="AE15" s="156">
        <f ca="1">IF(OFFSET($F$7,SUM($S$7:$S14)+1,0)=$T15,OFFSET($O$7,SUM($S$7:$S14)+1,0),"")</f>
        <v>0</v>
      </c>
      <c r="AF15" s="156">
        <f ca="1">IF(OFFSET($F$7,SUM($S$7:$S14)+1,0)=$T15,OFFSET($Q$7,SUM($S$7:$S14)+1,0),"0")</f>
      </c>
      <c r="AG15" s="141">
        <f ca="1">IF(OFFSET($F$7,SUM($S$7:$S14)+2,0)=$T15,OFFSET($C$7,SUM($S$7:$S14)+2,0),"")</f>
        <v>0</v>
      </c>
      <c r="AH15" s="156">
        <f ca="1">IF(OFFSET($F$7,SUM($S$7:$S14)+2,0)=$T15,OFFSET($D$7,SUM($S$7:$S14)+2,0),"")</f>
        <v>0</v>
      </c>
      <c r="AI15" s="156">
        <f ca="1">IF(OFFSET($F$7,SUM($S$7:$S14)+2,0)=$T15,OFFSET($E$7,SUM($S$7:$S14)+2,0),"")</f>
        <v>17</v>
      </c>
      <c r="AJ15" s="156">
        <f ca="1">IF(OFFSET($F$7,SUM($S$7:$S14)+2,0)=$T15,OFFSET($M$7,SUM($S$7:$S14)+2,0),"")</f>
        <v>0</v>
      </c>
      <c r="AK15" s="156">
        <f ca="1">IF(OFFSET($F$7,SUM($S$7:$S14)+2,0)=$T15,OFFSET($O$7,SUM($S$7:$S14)+2,0),"0")</f>
        <v>0</v>
      </c>
      <c r="AL15" s="156">
        <f ca="1">IF(OFFSET($F$7,SUM($S$7:$S14)+2,0)=$T15,OFFSET($Q$7,SUM($S$7:$S14)+2,0),"0")</f>
      </c>
      <c r="AM15" s="141">
        <f ca="1">IF(OFFSET($F$7,SUM($S$7:$S14)+3,0)=$T15,OFFSET($C$7,SUM($S$7:$S14)+3,0),"")</f>
        <v>0</v>
      </c>
      <c r="AN15" s="156">
        <f ca="1">IF(OFFSET($F$7,SUM($S$7:$S14)+3,0)=$T15,OFFSET($D$7,SUM($S$7:$S14)+3,0),"")</f>
        <v>0</v>
      </c>
      <c r="AO15" s="156">
        <f ca="1">IF(OFFSET($F$7,SUM($S$7:$S14)+3,0)=$T15,OFFSET($E$7,SUM($S$7:$S14)+3,0),"")</f>
        <v>18</v>
      </c>
      <c r="AP15" s="156">
        <f ca="1">IF(OFFSET($F$7,SUM($S$7:$S14)+3,0)=$T15,OFFSET($M$7,SUM($S$7:$S14)+3,0),"")</f>
        <v>0</v>
      </c>
      <c r="AQ15" s="156">
        <f ca="1">IF(OFFSET($F$7,SUM($S$7:$S14)+3,0)=$T15,OFFSET($O$7,SUM($S$7:$S14)+3,0),"")</f>
        <v>0</v>
      </c>
      <c r="AR15" s="156">
        <f ca="1">IF(OFFSET($F$7,SUM($S$7:$S14)+3,0)=$T15,OFFSET($Q$7,SUM($S$7:$S14)+3,0),"0")</f>
      </c>
      <c r="AS15" s="157">
        <f t="shared" si="4"/>
        <v>0</v>
      </c>
      <c r="AT15" s="113">
        <f t="shared" si="5"/>
        <v>-18.549999999999997</v>
      </c>
      <c r="AU15" s="113"/>
      <c r="AV15" s="167">
        <v>5</v>
      </c>
      <c r="AW15" s="369">
        <f>IF(AV15&gt;$BC$6,"",IF(LARGE($BD$5:$BM$5,AV15)=0,"",HLOOKUP(LARGE($BD$5:$BM$5,AV15),$BD$5:$BM$6,2,0)))</f>
      </c>
      <c r="AX15" s="370">
        <f>IF(AV15&gt;$BC$6,"",IF(LARGE($BD$5:$BM$5,AV15)=0,"",HLOOKUP(LARGE($BD$5:$BM$5,AV15),$BD$5:$BM$6,1,0)))</f>
      </c>
      <c r="AY15" s="142"/>
      <c r="AZ15" s="173">
        <v>9</v>
      </c>
      <c r="BA15" s="174"/>
      <c r="BB15" s="142"/>
      <c r="BC15" s="142"/>
      <c r="BD15" s="29">
        <f t="shared" si="6"/>
        <v>0</v>
      </c>
      <c r="BE15" s="29">
        <f t="shared" si="6"/>
        <v>0</v>
      </c>
      <c r="BF15" s="29">
        <f t="shared" si="6"/>
        <v>0</v>
      </c>
      <c r="BG15" s="29">
        <f t="shared" si="6"/>
        <v>0</v>
      </c>
      <c r="BH15" s="29">
        <f t="shared" si="6"/>
        <v>0</v>
      </c>
      <c r="BI15" s="29">
        <f t="shared" si="7"/>
        <v>0</v>
      </c>
      <c r="BJ15" s="29">
        <f t="shared" si="7"/>
        <v>0</v>
      </c>
      <c r="BK15" s="29">
        <f t="shared" si="7"/>
        <v>0</v>
      </c>
      <c r="BL15" s="29">
        <f t="shared" si="7"/>
        <v>0</v>
      </c>
      <c r="BM15" s="29">
        <f t="shared" si="7"/>
        <v>0</v>
      </c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142"/>
      <c r="CB15" s="142"/>
      <c r="CC15" s="142"/>
      <c r="CD15" s="142"/>
      <c r="CE15" s="142"/>
      <c r="CF15" s="142"/>
    </row>
    <row r="16" spans="1:84" s="158" customFormat="1" ht="18" customHeight="1" thickBot="1">
      <c r="A16" s="152"/>
      <c r="B16" s="290">
        <f t="shared" si="8"/>
        <v>5</v>
      </c>
      <c r="C16" s="297" t="s">
        <v>125</v>
      </c>
      <c r="D16" s="40" t="s">
        <v>126</v>
      </c>
      <c r="E16" s="37">
        <v>10</v>
      </c>
      <c r="F16" s="367" t="s">
        <v>143</v>
      </c>
      <c r="G16" s="38">
        <v>81.01</v>
      </c>
      <c r="H16" s="38">
        <v>83.15</v>
      </c>
      <c r="I16" s="38">
        <v>80.47</v>
      </c>
      <c r="J16" s="38">
        <v>77.67</v>
      </c>
      <c r="K16" s="38">
        <v>73.86</v>
      </c>
      <c r="L16" s="153">
        <f t="shared" si="1"/>
        <v>1</v>
      </c>
      <c r="M16" s="154"/>
      <c r="N16" s="155"/>
      <c r="O16" s="154">
        <f t="shared" si="2"/>
        <v>81.01</v>
      </c>
      <c r="P16" s="111"/>
      <c r="Q16" s="112">
        <f t="shared" si="3"/>
        <v>83.15</v>
      </c>
      <c r="R16" s="366">
        <f t="shared" si="9"/>
        <v>-14.309999999999988</v>
      </c>
      <c r="S16" s="29">
        <f>COUNTIF(F7:F56,T16)</f>
        <v>0</v>
      </c>
      <c r="T16" s="140">
        <f ca="1">OFFSET(F7,SUM(S7:S15),0)</f>
        <v>0</v>
      </c>
      <c r="U16" s="141">
        <f ca="1">OFFSET(C$7,SUM($S$7:$S15),0)</f>
        <v>0</v>
      </c>
      <c r="V16" s="156">
        <f ca="1">OFFSET($D$7,SUM($S$7:$S15),0)</f>
        <v>0</v>
      </c>
      <c r="W16" s="156">
        <f ca="1">OFFSET($E$7,SUM($S$7:$S15),0)</f>
        <v>15</v>
      </c>
      <c r="X16" s="156">
        <f ca="1">OFFSET($M$7,SUM($S$7:$S15),0)</f>
        <v>0</v>
      </c>
      <c r="Y16" s="156">
        <f ca="1">OFFSET($O$7,SUM($S$7:$S15),0)</f>
        <v>0</v>
      </c>
      <c r="Z16" s="156">
        <f ca="1">OFFSET($Q$7,SUM($S$7:$S15),0)</f>
      </c>
      <c r="AA16" s="141">
        <f ca="1">IF(OFFSET($F$7,SUM($S$7:$S15)+1,0)=$T16,OFFSET($C$7,SUM($S$7:$S15)+1,0),"")</f>
        <v>0</v>
      </c>
      <c r="AB16" s="156">
        <f ca="1">IF(OFFSET($F$7,SUM($S$7:$S15)+1,0)=$T16,OFFSET($D$7,SUM($S$7:$S15)+1,0),"")</f>
        <v>0</v>
      </c>
      <c r="AC16" s="156">
        <f ca="1">IF(OFFSET($F$7,SUM($S$7:$S15)+1,0)=$T16,OFFSET($E$7,SUM($S$7:$S15)+1,0),"")</f>
        <v>16</v>
      </c>
      <c r="AD16" s="156">
        <f ca="1">IF(OFFSET($F$7,SUM($S$7:$S15)+1,0)=$T16,OFFSET($M$7,SUM($S$7:$S15)+1,0),"")</f>
        <v>0</v>
      </c>
      <c r="AE16" s="156">
        <f ca="1">IF(OFFSET($F$7,SUM($S$7:$S15)+1,0)=$T16,OFFSET($O$7,SUM($S$7:$S15)+1,0),"")</f>
        <v>0</v>
      </c>
      <c r="AF16" s="156">
        <f ca="1">IF(OFFSET($F$7,SUM($S$7:$S15)+1,0)=$T16,OFFSET($Q$7,SUM($S$7:$S15)+1,0),"0")</f>
      </c>
      <c r="AG16" s="141">
        <f ca="1">IF(OFFSET($F$7,SUM($S$7:$S15)+2,0)=$T16,OFFSET($C$7,SUM($S$7:$S15)+2,0),"")</f>
        <v>0</v>
      </c>
      <c r="AH16" s="156">
        <f ca="1">IF(OFFSET($F$7,SUM($S$7:$S15)+2,0)=$T16,OFFSET($D$7,SUM($S$7:$S15)+2,0),"")</f>
        <v>0</v>
      </c>
      <c r="AI16" s="156">
        <f ca="1">IF(OFFSET($F$7,SUM($S$7:$S15)+2,0)=$T16,OFFSET($E$7,SUM($S$7:$S15)+2,0),"")</f>
        <v>17</v>
      </c>
      <c r="AJ16" s="156">
        <f ca="1">IF(OFFSET($F$7,SUM($S$7:$S15)+2,0)=$T16,OFFSET($M$7,SUM($S$7:$S15)+2,0),"")</f>
        <v>0</v>
      </c>
      <c r="AK16" s="156">
        <f ca="1">IF(OFFSET($F$7,SUM($S$7:$S15)+2,0)=$T16,OFFSET($O$7,SUM($S$7:$S15)+2,0),"0")</f>
        <v>0</v>
      </c>
      <c r="AL16" s="156">
        <f ca="1">IF(OFFSET($F$7,SUM($S$7:$S15)+2,0)=$T16,OFFSET($Q$7,SUM($S$7:$S15)+2,0),"0")</f>
      </c>
      <c r="AM16" s="141">
        <f ca="1">IF(OFFSET($F$7,SUM($S$7:$S15)+3,0)=$T16,OFFSET($C$7,SUM($S$7:$S15)+3,0),"")</f>
        <v>0</v>
      </c>
      <c r="AN16" s="156">
        <f ca="1">IF(OFFSET($F$7,SUM($S$7:$S15)+3,0)=$T16,OFFSET($D$7,SUM($S$7:$S15)+3,0),"")</f>
        <v>0</v>
      </c>
      <c r="AO16" s="156">
        <f ca="1">IF(OFFSET($F$7,SUM($S$7:$S15)+3,0)=$T16,OFFSET($E$7,SUM($S$7:$S15)+3,0),"")</f>
        <v>18</v>
      </c>
      <c r="AP16" s="156">
        <f ca="1">IF(OFFSET($F$7,SUM($S$7:$S15)+3,0)=$T16,OFFSET($M$7,SUM($S$7:$S15)+3,0),"")</f>
        <v>0</v>
      </c>
      <c r="AQ16" s="156">
        <f ca="1">IF(OFFSET($F$7,SUM($S$7:$S15)+3,0)=$T16,OFFSET($O$7,SUM($S$7:$S15)+3,0),"")</f>
        <v>0</v>
      </c>
      <c r="AR16" s="156">
        <f ca="1">IF(OFFSET($F$7,SUM($S$7:$S15)+3,0)=$T16,OFFSET($Q$7,SUM($S$7:$S15)+3,0),"0")</f>
      </c>
      <c r="AS16" s="157">
        <f t="shared" si="4"/>
        <v>0</v>
      </c>
      <c r="AT16" s="113">
        <f t="shared" si="5"/>
        <v>-14.309999999999988</v>
      </c>
      <c r="AU16" s="113"/>
      <c r="AV16" s="167"/>
      <c r="AW16" s="369"/>
      <c r="AX16" s="370"/>
      <c r="AY16" s="152"/>
      <c r="AZ16" s="173">
        <v>10</v>
      </c>
      <c r="BA16" s="174"/>
      <c r="BB16" s="152"/>
      <c r="BC16" s="152"/>
      <c r="BD16" s="29">
        <f t="shared" si="6"/>
        <v>0</v>
      </c>
      <c r="BE16" s="29">
        <f t="shared" si="6"/>
        <v>0</v>
      </c>
      <c r="BF16" s="29">
        <f t="shared" si="6"/>
        <v>0</v>
      </c>
      <c r="BG16" s="29">
        <f t="shared" si="6"/>
        <v>0</v>
      </c>
      <c r="BH16" s="29">
        <f t="shared" si="6"/>
        <v>0</v>
      </c>
      <c r="BI16" s="29">
        <f t="shared" si="7"/>
        <v>0</v>
      </c>
      <c r="BJ16" s="29">
        <f t="shared" si="7"/>
        <v>0</v>
      </c>
      <c r="BK16" s="29">
        <f t="shared" si="7"/>
        <v>0</v>
      </c>
      <c r="BL16" s="29">
        <f t="shared" si="7"/>
        <v>0</v>
      </c>
      <c r="BM16" s="29">
        <f t="shared" si="7"/>
        <v>0</v>
      </c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152"/>
      <c r="CB16" s="152"/>
      <c r="CC16" s="152"/>
      <c r="CD16" s="152"/>
      <c r="CE16" s="152"/>
      <c r="CF16" s="152"/>
    </row>
    <row r="17" spans="1:84" s="159" customFormat="1" ht="18" customHeight="1" thickBot="1">
      <c r="A17" s="142"/>
      <c r="B17" s="290">
        <f t="shared" si="8"/>
        <v>4</v>
      </c>
      <c r="C17" s="297" t="s">
        <v>136</v>
      </c>
      <c r="D17" s="40" t="s">
        <v>112</v>
      </c>
      <c r="E17" s="37">
        <v>8</v>
      </c>
      <c r="F17" s="367" t="s">
        <v>141</v>
      </c>
      <c r="G17" s="38">
        <v>73.78</v>
      </c>
      <c r="H17" s="38">
        <v>84.5</v>
      </c>
      <c r="I17" s="38">
        <v>75.66</v>
      </c>
      <c r="J17" s="38">
        <v>0</v>
      </c>
      <c r="K17" s="38">
        <v>75.11</v>
      </c>
      <c r="L17" s="153">
        <f t="shared" si="1"/>
        <v>1</v>
      </c>
      <c r="M17" s="154"/>
      <c r="N17" s="155"/>
      <c r="O17" s="154">
        <f t="shared" si="2"/>
        <v>75.66</v>
      </c>
      <c r="P17" s="111"/>
      <c r="Q17" s="112">
        <f t="shared" si="3"/>
        <v>84.5</v>
      </c>
      <c r="R17" s="366">
        <f t="shared" si="9"/>
        <v>-12.959999999999994</v>
      </c>
      <c r="S17" s="29">
        <f>COUNTIF(F7:F63,T17)</f>
        <v>0</v>
      </c>
      <c r="T17" s="140">
        <f ca="1">OFFSET(F7,SUM(S7:S16),0)</f>
        <v>0</v>
      </c>
      <c r="U17" s="141">
        <f ca="1">OFFSET(C$7,SUM($S$7:$S16),0)</f>
        <v>0</v>
      </c>
      <c r="V17" s="156">
        <f ca="1">OFFSET($D$7,SUM($S$7:$S16),0)</f>
        <v>0</v>
      </c>
      <c r="W17" s="156">
        <f ca="1">OFFSET($E$7,SUM($S$7:$S16),0)</f>
        <v>15</v>
      </c>
      <c r="X17" s="156">
        <f ca="1">OFFSET($M$7,SUM($S$7:$S16),0)</f>
        <v>0</v>
      </c>
      <c r="Y17" s="156">
        <f ca="1">OFFSET($O$7,SUM($S$7:$S16),0)</f>
        <v>0</v>
      </c>
      <c r="Z17" s="156">
        <f ca="1">OFFSET($Q$7,SUM($S$7:$S16),0)</f>
      </c>
      <c r="AA17" s="141">
        <f ca="1">IF(OFFSET($F$7,SUM($S$7:$S16)+1,0)=$T17,OFFSET($C$7,SUM($S$7:$S16)+1,0),"")</f>
        <v>0</v>
      </c>
      <c r="AB17" s="156">
        <f ca="1">IF(OFFSET($F$7,SUM($S$7:$S16)+1,0)=$T17,OFFSET($D$7,SUM($S$7:$S16)+1,0),"")</f>
        <v>0</v>
      </c>
      <c r="AC17" s="156">
        <f ca="1">IF(OFFSET($F$7,SUM($S$7:$S16)+1,0)=$T17,OFFSET($E$7,SUM($S$7:$S16)+1,0),"")</f>
        <v>16</v>
      </c>
      <c r="AD17" s="156">
        <f ca="1">IF(OFFSET($F$7,SUM($S$7:$S16)+1,0)=$T17,OFFSET($M$7,SUM($S$7:$S16)+1,0),"")</f>
        <v>0</v>
      </c>
      <c r="AE17" s="156">
        <f ca="1">IF(OFFSET($F$7,SUM($S$7:$S16)+1,0)=$T17,OFFSET($O$7,SUM($S$7:$S16)+1,0),"")</f>
        <v>0</v>
      </c>
      <c r="AF17" s="156">
        <f ca="1">IF(OFFSET($F$7,SUM($S$7:$S16)+1,0)=$T17,OFFSET($Q$7,SUM($S$7:$S16)+1,0),"0")</f>
      </c>
      <c r="AG17" s="141">
        <f ca="1">IF(OFFSET($F$7,SUM($S$7:$S16)+2,0)=$T17,OFFSET($C$7,SUM($S$7:$S16)+2,0),"")</f>
        <v>0</v>
      </c>
      <c r="AH17" s="156">
        <f ca="1">IF(OFFSET($F$7,SUM($S$7:$S16)+2,0)=$T17,OFFSET($D$7,SUM($S$7:$S16)+2,0),"")</f>
        <v>0</v>
      </c>
      <c r="AI17" s="156">
        <f ca="1">IF(OFFSET($F$7,SUM($S$7:$S16)+2,0)=$T17,OFFSET($E$7,SUM($S$7:$S16)+2,0),"")</f>
        <v>17</v>
      </c>
      <c r="AJ17" s="156">
        <f ca="1">IF(OFFSET($F$7,SUM($S$7:$S16)+2,0)=$T17,OFFSET($M$7,SUM($S$7:$S16)+2,0),"")</f>
        <v>0</v>
      </c>
      <c r="AK17" s="156">
        <f ca="1">IF(OFFSET($F$7,SUM($S$7:$S16)+2,0)=$T17,OFFSET($O$7,SUM($S$7:$S16)+2,0),"0")</f>
        <v>0</v>
      </c>
      <c r="AL17" s="156">
        <f ca="1">IF(OFFSET($F$7,SUM($S$7:$S16)+2,0)=$T17,OFFSET($Q$7,SUM($S$7:$S16)+2,0),"0")</f>
      </c>
      <c r="AM17" s="141">
        <f ca="1">IF(OFFSET($F$7,SUM($S$7:$S16)+3,0)=$T17,OFFSET($C$7,SUM($S$7:$S16)+3,0),"")</f>
        <v>0</v>
      </c>
      <c r="AN17" s="156">
        <f ca="1">IF(OFFSET($F$7,SUM($S$7:$S16)+3,0)=$T17,OFFSET($D$7,SUM($S$7:$S16)+3,0),"")</f>
        <v>0</v>
      </c>
      <c r="AO17" s="156">
        <f ca="1">IF(OFFSET($F$7,SUM($S$7:$S16)+3,0)=$T17,OFFSET($E$7,SUM($S$7:$S16)+3,0),"")</f>
        <v>18</v>
      </c>
      <c r="AP17" s="156">
        <f ca="1">IF(OFFSET($F$7,SUM($S$7:$S16)+3,0)=$T17,OFFSET($M$7,SUM($S$7:$S16)+3,0),"")</f>
        <v>0</v>
      </c>
      <c r="AQ17" s="156">
        <f ca="1">IF(OFFSET($F$7,SUM($S$7:$S16)+3,0)=$T17,OFFSET($O$7,SUM($S$7:$S16)+3,0),"")</f>
        <v>0</v>
      </c>
      <c r="AR17" s="156">
        <f ca="1">IF(OFFSET($F$7,SUM($S$7:$S16)+3,0)=$T17,OFFSET($Q$7,SUM($S$7:$S16)+3,0),"0")</f>
      </c>
      <c r="AS17" s="157">
        <f t="shared" si="4"/>
        <v>0</v>
      </c>
      <c r="AT17" s="113">
        <f t="shared" si="5"/>
        <v>-12.959999999999994</v>
      </c>
      <c r="AU17" s="113"/>
      <c r="AV17" s="167">
        <v>6</v>
      </c>
      <c r="AW17" s="369">
        <f>IF(AV17&gt;$BC$6,"",IF(LARGE($BD$5:$BM$5,AV17)=0,"",HLOOKUP(LARGE($BD$5:$BM$5,AV17),$BD$5:$BM$6,2,0)))</f>
      </c>
      <c r="AX17" s="370">
        <f>IF(AV17&gt;$BC$6,"",IF(LARGE($BD$5:$BM$5,AV17)=0,"",HLOOKUP(LARGE($BD$5:$BM$5,AV17),$BD$5:$BM$6,1,0)))</f>
      </c>
      <c r="AY17" s="142"/>
      <c r="AZ17" s="152"/>
      <c r="BA17" s="152"/>
      <c r="BB17" s="152"/>
      <c r="BC17" s="152"/>
      <c r="BD17" s="29">
        <f aca="true" t="shared" si="10" ref="BD17:BH26">IF($F17=BD$6,MAX($G17:$K17),0)</f>
        <v>0</v>
      </c>
      <c r="BE17" s="29">
        <f t="shared" si="10"/>
        <v>0</v>
      </c>
      <c r="BF17" s="29">
        <f t="shared" si="10"/>
        <v>0</v>
      </c>
      <c r="BG17" s="29">
        <f t="shared" si="10"/>
        <v>0</v>
      </c>
      <c r="BH17" s="29">
        <f t="shared" si="10"/>
        <v>0</v>
      </c>
      <c r="BI17" s="29">
        <f t="shared" si="7"/>
        <v>0</v>
      </c>
      <c r="BJ17" s="29">
        <f t="shared" si="7"/>
        <v>0</v>
      </c>
      <c r="BK17" s="29">
        <f t="shared" si="7"/>
        <v>0</v>
      </c>
      <c r="BL17" s="29">
        <f t="shared" si="7"/>
        <v>0</v>
      </c>
      <c r="BM17" s="29">
        <f t="shared" si="7"/>
        <v>0</v>
      </c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142"/>
      <c r="CB17" s="142"/>
      <c r="CC17" s="142"/>
      <c r="CD17" s="142"/>
      <c r="CE17" s="142"/>
      <c r="CF17" s="142"/>
    </row>
    <row r="18" spans="1:84" s="159" customFormat="1" ht="18" customHeight="1" thickBot="1">
      <c r="A18" s="142"/>
      <c r="B18" s="290">
        <f t="shared" si="8"/>
        <v>3</v>
      </c>
      <c r="C18" s="297" t="s">
        <v>135</v>
      </c>
      <c r="D18" s="367" t="s">
        <v>119</v>
      </c>
      <c r="E18" s="37">
        <v>5</v>
      </c>
      <c r="F18" s="367" t="s">
        <v>144</v>
      </c>
      <c r="G18" s="38">
        <v>91.92</v>
      </c>
      <c r="H18" s="38">
        <v>90.67</v>
      </c>
      <c r="I18" s="38">
        <v>91.74</v>
      </c>
      <c r="J18" s="38">
        <v>0</v>
      </c>
      <c r="K18" s="38">
        <v>0</v>
      </c>
      <c r="L18" s="153">
        <f t="shared" si="1"/>
        <v>1</v>
      </c>
      <c r="M18" s="154"/>
      <c r="N18" s="155"/>
      <c r="O18" s="154">
        <f t="shared" si="2"/>
        <v>91.74</v>
      </c>
      <c r="P18" s="111"/>
      <c r="Q18" s="112">
        <f t="shared" si="3"/>
        <v>91.92</v>
      </c>
      <c r="R18" s="366">
        <f t="shared" si="9"/>
        <v>-5.539999999999992</v>
      </c>
      <c r="S18" s="29">
        <f>COUNTIF(F7:F63,T18)</f>
        <v>0</v>
      </c>
      <c r="T18" s="140">
        <f ca="1">OFFSET(F7,SUM(S7:S17),0)</f>
        <v>0</v>
      </c>
      <c r="U18" s="141">
        <f ca="1">OFFSET(C$7,SUM($S$7:$S17),0)</f>
        <v>0</v>
      </c>
      <c r="V18" s="156">
        <f ca="1">OFFSET($D$7,SUM($S$7:$S17),0)</f>
        <v>0</v>
      </c>
      <c r="W18" s="156">
        <f ca="1">OFFSET($E$7,SUM($S$7:$S17),0)</f>
        <v>15</v>
      </c>
      <c r="X18" s="156">
        <f ca="1">OFFSET($M$7,SUM($S$7:$S17),0)</f>
        <v>0</v>
      </c>
      <c r="Y18" s="156">
        <f ca="1">OFFSET($O$7,SUM($S$7:$S17),0)</f>
        <v>0</v>
      </c>
      <c r="Z18" s="156">
        <f ca="1">OFFSET($Q$7,SUM($S$7:$S17),0)</f>
      </c>
      <c r="AA18" s="141">
        <f ca="1">IF(OFFSET($F$7,SUM($S$7:$S17)+1,0)=$T18,OFFSET($C$7,SUM($S$7:$S17)+1,0),"")</f>
        <v>0</v>
      </c>
      <c r="AB18" s="156">
        <f ca="1">IF(OFFSET($F$7,SUM($S$7:$S17)+1,0)=$T18,OFFSET($D$7,SUM($S$7:$S17)+1,0),"")</f>
        <v>0</v>
      </c>
      <c r="AC18" s="156">
        <f ca="1">IF(OFFSET($F$7,SUM($S$7:$S17)+1,0)=$T18,OFFSET($E$7,SUM($S$7:$S17)+1,0),"")</f>
        <v>16</v>
      </c>
      <c r="AD18" s="156">
        <f ca="1">IF(OFFSET($F$7,SUM($S$7:$S17)+1,0)=$T18,OFFSET($M$7,SUM($S$7:$S17)+1,0),"")</f>
        <v>0</v>
      </c>
      <c r="AE18" s="156">
        <f ca="1">IF(OFFSET($F$7,SUM($S$7:$S17)+1,0)=$T18,OFFSET($O$7,SUM($S$7:$S17)+1,0),"")</f>
        <v>0</v>
      </c>
      <c r="AF18" s="156">
        <f ca="1">IF(OFFSET($F$7,SUM($S$7:$S17)+1,0)=$T18,OFFSET($Q$7,SUM($S$7:$S17)+1,0),"0")</f>
      </c>
      <c r="AG18" s="141">
        <f ca="1">IF(OFFSET($F$7,SUM($S$7:$S17)+2,0)=$T18,OFFSET($C$7,SUM($S$7:$S17)+2,0),"")</f>
        <v>0</v>
      </c>
      <c r="AH18" s="156">
        <f ca="1">IF(OFFSET($F$7,SUM($S$7:$S17)+2,0)=$T18,OFFSET($D$7,SUM($S$7:$S17)+2,0),"")</f>
        <v>0</v>
      </c>
      <c r="AI18" s="156">
        <f ca="1">IF(OFFSET($F$7,SUM($S$7:$S17)+2,0)=$T18,OFFSET($E$7,SUM($S$7:$S17)+2,0),"")</f>
        <v>17</v>
      </c>
      <c r="AJ18" s="156">
        <f ca="1">IF(OFFSET($F$7,SUM($S$7:$S17)+2,0)=$T18,OFFSET($M$7,SUM($S$7:$S17)+2,0),"")</f>
        <v>0</v>
      </c>
      <c r="AK18" s="156">
        <f ca="1">IF(OFFSET($F$7,SUM($S$7:$S17)+2,0)=$T18,OFFSET($O$7,SUM($S$7:$S17)+2,0),"0")</f>
        <v>0</v>
      </c>
      <c r="AL18" s="156">
        <f ca="1">IF(OFFSET($F$7,SUM($S$7:$S17)+2,0)=$T18,OFFSET($Q$7,SUM($S$7:$S17)+2,0),"0")</f>
      </c>
      <c r="AM18" s="141">
        <f ca="1">IF(OFFSET($F$7,SUM($S$7:$S17)+3,0)=$T18,OFFSET($C$7,SUM($S$7:$S17)+3,0),"")</f>
        <v>0</v>
      </c>
      <c r="AN18" s="156">
        <f ca="1">IF(OFFSET($F$7,SUM($S$7:$S17)+3,0)=$T18,OFFSET($D$7,SUM($S$7:$S17)+3,0),"")</f>
        <v>0</v>
      </c>
      <c r="AO18" s="156">
        <f ca="1">IF(OFFSET($F$7,SUM($S$7:$S17)+3,0)=$T18,OFFSET($E$7,SUM($S$7:$S17)+3,0),"")</f>
        <v>18</v>
      </c>
      <c r="AP18" s="156">
        <f ca="1">IF(OFFSET($F$7,SUM($S$7:$S17)+3,0)=$T18,OFFSET($M$7,SUM($S$7:$S17)+3,0),"")</f>
        <v>0</v>
      </c>
      <c r="AQ18" s="156">
        <f ca="1">IF(OFFSET($F$7,SUM($S$7:$S17)+3,0)=$T18,OFFSET($O$7,SUM($S$7:$S17)+3,0),"")</f>
        <v>0</v>
      </c>
      <c r="AR18" s="156">
        <f ca="1">IF(OFFSET($F$7,SUM($S$7:$S17)+3,0)=$T18,OFFSET($Q$7,SUM($S$7:$S17)+3,0),"0")</f>
      </c>
      <c r="AS18" s="157">
        <f t="shared" si="4"/>
        <v>0</v>
      </c>
      <c r="AT18" s="113">
        <f t="shared" si="5"/>
        <v>-5.539999999999992</v>
      </c>
      <c r="AU18" s="113"/>
      <c r="AV18" s="168"/>
      <c r="AW18" s="369"/>
      <c r="AX18" s="370"/>
      <c r="AY18" s="142"/>
      <c r="AZ18" s="152"/>
      <c r="BA18" s="152"/>
      <c r="BB18" s="152"/>
      <c r="BC18" s="152"/>
      <c r="BD18" s="29">
        <f t="shared" si="10"/>
        <v>0</v>
      </c>
      <c r="BE18" s="29">
        <f t="shared" si="10"/>
        <v>0</v>
      </c>
      <c r="BF18" s="29">
        <f t="shared" si="10"/>
        <v>0</v>
      </c>
      <c r="BG18" s="29">
        <f t="shared" si="10"/>
        <v>0</v>
      </c>
      <c r="BH18" s="29">
        <f t="shared" si="10"/>
        <v>0</v>
      </c>
      <c r="BI18" s="29">
        <f t="shared" si="7"/>
        <v>0</v>
      </c>
      <c r="BJ18" s="29">
        <f t="shared" si="7"/>
        <v>0</v>
      </c>
      <c r="BK18" s="29">
        <f t="shared" si="7"/>
        <v>0</v>
      </c>
      <c r="BL18" s="29">
        <f t="shared" si="7"/>
        <v>0</v>
      </c>
      <c r="BM18" s="29">
        <f t="shared" si="7"/>
        <v>0</v>
      </c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142"/>
      <c r="CB18" s="142"/>
      <c r="CC18" s="142"/>
      <c r="CD18" s="142"/>
      <c r="CE18" s="142"/>
      <c r="CF18" s="142"/>
    </row>
    <row r="19" spans="1:84" s="159" customFormat="1" ht="18" customHeight="1" thickBot="1">
      <c r="A19" s="142"/>
      <c r="B19" s="290">
        <f t="shared" si="8"/>
        <v>2</v>
      </c>
      <c r="C19" s="297" t="s">
        <v>138</v>
      </c>
      <c r="D19" s="40" t="s">
        <v>128</v>
      </c>
      <c r="E19" s="37">
        <v>12</v>
      </c>
      <c r="F19" s="367" t="s">
        <v>143</v>
      </c>
      <c r="G19" s="38">
        <v>88.15</v>
      </c>
      <c r="H19" s="38">
        <v>0</v>
      </c>
      <c r="I19" s="38">
        <v>82.16</v>
      </c>
      <c r="J19" s="38">
        <v>86.03</v>
      </c>
      <c r="K19" s="38">
        <v>93.86</v>
      </c>
      <c r="L19" s="153">
        <f t="shared" si="1"/>
        <v>1</v>
      </c>
      <c r="M19" s="154"/>
      <c r="N19" s="155"/>
      <c r="O19" s="154">
        <f t="shared" si="2"/>
        <v>88.15</v>
      </c>
      <c r="P19" s="111"/>
      <c r="Q19" s="112">
        <f t="shared" si="3"/>
        <v>93.86</v>
      </c>
      <c r="R19" s="366">
        <f t="shared" si="9"/>
        <v>-3.5999999999999943</v>
      </c>
      <c r="S19" s="29">
        <f>COUNTIF(F7:F63,T19)</f>
        <v>0</v>
      </c>
      <c r="T19" s="140">
        <f ca="1">OFFSET(F7,SUM(S7:S18),0)</f>
        <v>0</v>
      </c>
      <c r="U19" s="141">
        <f ca="1">OFFSET(C$7,SUM($S$7:$S18),0)</f>
        <v>0</v>
      </c>
      <c r="V19" s="156">
        <f ca="1">OFFSET($D$7,SUM($S$7:$S18),0)</f>
        <v>0</v>
      </c>
      <c r="W19" s="156">
        <f ca="1">OFFSET($E$7,SUM($S$7:$S18),0)</f>
        <v>15</v>
      </c>
      <c r="X19" s="156">
        <f ca="1">OFFSET($M$7,SUM($S$7:$S18),0)</f>
        <v>0</v>
      </c>
      <c r="Y19" s="156">
        <f ca="1">OFFSET($O$7,SUM($S$7:$S18),0)</f>
        <v>0</v>
      </c>
      <c r="Z19" s="156">
        <f ca="1">OFFSET($Q$7,SUM($S$7:$S18),0)</f>
      </c>
      <c r="AA19" s="141">
        <f ca="1">IF(OFFSET($F$7,SUM($S$7:$S18)+1,0)=$T19,OFFSET($C$7,SUM($S$7:$S18)+1,0),"")</f>
        <v>0</v>
      </c>
      <c r="AB19" s="156">
        <f ca="1">IF(OFFSET($F$7,SUM($S$7:$S18)+1,0)=$T19,OFFSET($D$7,SUM($S$7:$S18)+1,0),"")</f>
        <v>0</v>
      </c>
      <c r="AC19" s="156">
        <f ca="1">IF(OFFSET($F$7,SUM($S$7:$S18)+1,0)=$T19,OFFSET($E$7,SUM($S$7:$S18)+1,0),"")</f>
        <v>16</v>
      </c>
      <c r="AD19" s="156">
        <f ca="1">IF(OFFSET($F$7,SUM($S$7:$S18)+1,0)=$T19,OFFSET($M$7,SUM($S$7:$S18)+1,0),"")</f>
        <v>0</v>
      </c>
      <c r="AE19" s="156">
        <f ca="1">IF(OFFSET($F$7,SUM($S$7:$S18)+1,0)=$T19,OFFSET($O$7,SUM($S$7:$S18)+1,0),"")</f>
        <v>0</v>
      </c>
      <c r="AF19" s="156">
        <f ca="1">IF(OFFSET($F$7,SUM($S$7:$S18)+1,0)=$T19,OFFSET($Q$7,SUM($S$7:$S18)+1,0),"0")</f>
      </c>
      <c r="AG19" s="141">
        <f ca="1">IF(OFFSET($F$7,SUM($S$7:$S18)+2,0)=$T19,OFFSET($C$7,SUM($S$7:$S18)+2,0),"")</f>
        <v>0</v>
      </c>
      <c r="AH19" s="156">
        <f ca="1">IF(OFFSET($F$7,SUM($S$7:$S18)+2,0)=$T19,OFFSET($D$7,SUM($S$7:$S18)+2,0),"")</f>
        <v>0</v>
      </c>
      <c r="AI19" s="156">
        <f ca="1">IF(OFFSET($F$7,SUM($S$7:$S18)+2,0)=$T19,OFFSET($E$7,SUM($S$7:$S18)+2,0),"")</f>
        <v>17</v>
      </c>
      <c r="AJ19" s="156">
        <f ca="1">IF(OFFSET($F$7,SUM($S$7:$S18)+2,0)=$T19,OFFSET($M$7,SUM($S$7:$S18)+2,0),"")</f>
        <v>0</v>
      </c>
      <c r="AK19" s="156">
        <f ca="1">IF(OFFSET($F$7,SUM($S$7:$S18)+2,0)=$T19,OFFSET($O$7,SUM($S$7:$S18)+2,0),"0")</f>
        <v>0</v>
      </c>
      <c r="AL19" s="156">
        <f ca="1">IF(OFFSET($F$7,SUM($S$7:$S18)+2,0)=$T19,OFFSET($Q$7,SUM($S$7:$S18)+2,0),"0")</f>
      </c>
      <c r="AM19" s="141">
        <f ca="1">IF(OFFSET($F$7,SUM($S$7:$S18)+3,0)=$T19,OFFSET($C$7,SUM($S$7:$S18)+3,0),"")</f>
        <v>0</v>
      </c>
      <c r="AN19" s="156">
        <f ca="1">IF(OFFSET($F$7,SUM($S$7:$S18)+3,0)=$T19,OFFSET($D$7,SUM($S$7:$S18)+3,0),"")</f>
        <v>0</v>
      </c>
      <c r="AO19" s="156">
        <f ca="1">IF(OFFSET($F$7,SUM($S$7:$S18)+3,0)=$T19,OFFSET($E$7,SUM($S$7:$S18)+3,0),"")</f>
        <v>18</v>
      </c>
      <c r="AP19" s="156">
        <f ca="1">IF(OFFSET($F$7,SUM($S$7:$S18)+3,0)=$T19,OFFSET($M$7,SUM($S$7:$S18)+3,0),"")</f>
        <v>0</v>
      </c>
      <c r="AQ19" s="156">
        <f ca="1">IF(OFFSET($F$7,SUM($S$7:$S18)+3,0)=$T19,OFFSET($O$7,SUM($S$7:$S18)+3,0),"")</f>
        <v>0</v>
      </c>
      <c r="AR19" s="156">
        <f ca="1">IF(OFFSET($F$7,SUM($S$7:$S18)+3,0)=$T19,OFFSET($Q$7,SUM($S$7:$S18)+3,0),"0")</f>
      </c>
      <c r="AS19" s="157">
        <f t="shared" si="4"/>
        <v>0</v>
      </c>
      <c r="AT19" s="113">
        <f t="shared" si="5"/>
        <v>-3.5999999999999943</v>
      </c>
      <c r="AU19" s="113"/>
      <c r="AV19" s="167">
        <v>7</v>
      </c>
      <c r="AW19" s="369">
        <f>IF(AV19&gt;$BC$6,"",IF(LARGE($BD$5:$BM$5,AV19)=0,"",HLOOKUP(LARGE($BD$5:$BM$5,AV19),$BD$5:$BM$6,2,0)))</f>
      </c>
      <c r="AX19" s="370">
        <f>IF(AV19&gt;$BC$6,"",IF(LARGE($BD$5:$BM$5,AV19)=0,"",HLOOKUP(LARGE($BD$5:$BM$5,AV19),$BD$5:$BM$6,1,0)))</f>
      </c>
      <c r="AY19" s="142"/>
      <c r="AZ19" s="142"/>
      <c r="BA19" s="142"/>
      <c r="BB19" s="142"/>
      <c r="BC19" s="152"/>
      <c r="BD19" s="29">
        <f t="shared" si="10"/>
        <v>0</v>
      </c>
      <c r="BE19" s="29">
        <f t="shared" si="10"/>
        <v>0</v>
      </c>
      <c r="BF19" s="29">
        <f t="shared" si="10"/>
        <v>0</v>
      </c>
      <c r="BG19" s="29">
        <f t="shared" si="10"/>
        <v>0</v>
      </c>
      <c r="BH19" s="29">
        <f t="shared" si="10"/>
        <v>0</v>
      </c>
      <c r="BI19" s="29">
        <f t="shared" si="7"/>
        <v>0</v>
      </c>
      <c r="BJ19" s="29">
        <f t="shared" si="7"/>
        <v>0</v>
      </c>
      <c r="BK19" s="29">
        <f t="shared" si="7"/>
        <v>0</v>
      </c>
      <c r="BL19" s="29">
        <f t="shared" si="7"/>
        <v>0</v>
      </c>
      <c r="BM19" s="29">
        <f t="shared" si="7"/>
        <v>0</v>
      </c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142"/>
      <c r="CB19" s="142"/>
      <c r="CC19" s="142"/>
      <c r="CD19" s="142"/>
      <c r="CE19" s="142"/>
      <c r="CF19" s="142"/>
    </row>
    <row r="20" spans="1:84" s="158" customFormat="1" ht="18" customHeight="1" thickBot="1">
      <c r="A20" s="152"/>
      <c r="B20" s="290">
        <f t="shared" si="8"/>
        <v>1</v>
      </c>
      <c r="C20" s="297" t="s">
        <v>134</v>
      </c>
      <c r="D20" s="367" t="s">
        <v>116</v>
      </c>
      <c r="E20" s="37">
        <v>3</v>
      </c>
      <c r="F20" s="367" t="s">
        <v>148</v>
      </c>
      <c r="G20" s="38">
        <v>97.46</v>
      </c>
      <c r="H20" s="38">
        <v>96.06</v>
      </c>
      <c r="I20" s="38">
        <v>0</v>
      </c>
      <c r="J20" s="38">
        <v>87.41</v>
      </c>
      <c r="K20" s="38">
        <v>0</v>
      </c>
      <c r="L20" s="153">
        <f t="shared" si="1"/>
        <v>1</v>
      </c>
      <c r="M20" s="154"/>
      <c r="N20" s="155"/>
      <c r="O20" s="154">
        <f t="shared" si="2"/>
        <v>96.06</v>
      </c>
      <c r="P20" s="111"/>
      <c r="Q20" s="112">
        <f t="shared" si="3"/>
        <v>97.46</v>
      </c>
      <c r="R20" s="366">
        <f t="shared" si="9"/>
        <v>0</v>
      </c>
      <c r="S20" s="29">
        <f>COUNTIF(F11:F63,T20)</f>
        <v>0</v>
      </c>
      <c r="T20" s="140">
        <f ca="1">OFFSET(F7,SUM(S7:S19),0)</f>
        <v>0</v>
      </c>
      <c r="U20" s="141">
        <f ca="1">OFFSET(C$7,SUM($S$7:$S19),0)</f>
        <v>0</v>
      </c>
      <c r="V20" s="156">
        <f ca="1">OFFSET($D$7,SUM($S$7:$S19),0)</f>
        <v>0</v>
      </c>
      <c r="W20" s="156">
        <f ca="1">OFFSET($E$7,SUM($S$7:$S19),0)</f>
        <v>15</v>
      </c>
      <c r="X20" s="156">
        <f ca="1">OFFSET($M$7,SUM($S$7:$S19),0)</f>
        <v>0</v>
      </c>
      <c r="Y20" s="156">
        <f ca="1">OFFSET($O$7,SUM($S$7:$S19),0)</f>
        <v>0</v>
      </c>
      <c r="Z20" s="156">
        <f ca="1">OFFSET($Q$7,SUM($S$7:$S19),0)</f>
      </c>
      <c r="AA20" s="141">
        <f ca="1">IF(OFFSET($F$7,SUM($S$7:$S19)+1,0)=$T20,OFFSET($C$7,SUM($S$7:$S19)+1,0),"")</f>
        <v>0</v>
      </c>
      <c r="AB20" s="156">
        <f ca="1">IF(OFFSET($F$7,SUM($S$7:$S19)+1,0)=$T20,OFFSET($D$7,SUM($S$7:$S19)+1,0),"")</f>
        <v>0</v>
      </c>
      <c r="AC20" s="156">
        <f ca="1">IF(OFFSET($F$7,SUM($S$7:$S19)+1,0)=$T20,OFFSET($E$7,SUM($S$7:$S19)+1,0),"")</f>
        <v>16</v>
      </c>
      <c r="AD20" s="156">
        <f ca="1">IF(OFFSET($F$7,SUM($S$7:$S19)+1,0)=$T20,OFFSET($M$7,SUM($S$7:$S19)+1,0),"")</f>
        <v>0</v>
      </c>
      <c r="AE20" s="156">
        <f ca="1">IF(OFFSET($F$7,SUM($S$7:$S19)+1,0)=$T20,OFFSET($O$7,SUM($S$7:$S19)+1,0),"")</f>
        <v>0</v>
      </c>
      <c r="AF20" s="156">
        <f ca="1">IF(OFFSET($F$7,SUM($S$7:$S19)+1,0)=$T20,OFFSET($Q$7,SUM($S$7:$S19)+1,0),"0")</f>
      </c>
      <c r="AG20" s="141">
        <f ca="1">IF(OFFSET($F$7,SUM($S$7:$S19)+2,0)=$T20,OFFSET($C$7,SUM($S$7:$S19)+2,0),"")</f>
        <v>0</v>
      </c>
      <c r="AH20" s="156">
        <f ca="1">IF(OFFSET($F$7,SUM($S$7:$S19)+2,0)=$T20,OFFSET($D$7,SUM($S$7:$S19)+2,0),"")</f>
        <v>0</v>
      </c>
      <c r="AI20" s="156">
        <f ca="1">IF(OFFSET($F$7,SUM($S$7:$S19)+2,0)=$T20,OFFSET($E$7,SUM($S$7:$S19)+2,0),"")</f>
        <v>17</v>
      </c>
      <c r="AJ20" s="156">
        <f ca="1">IF(OFFSET($F$7,SUM($S$7:$S19)+2,0)=$T20,OFFSET($M$7,SUM($S$7:$S19)+2,0),"")</f>
        <v>0</v>
      </c>
      <c r="AK20" s="156">
        <f ca="1">IF(OFFSET($F$7,SUM($S$7:$S19)+2,0)=$T20,OFFSET($O$7,SUM($S$7:$S19)+2,0),"0")</f>
        <v>0</v>
      </c>
      <c r="AL20" s="156">
        <f ca="1">IF(OFFSET($F$7,SUM($S$7:$S19)+2,0)=$T20,OFFSET($Q$7,SUM($S$7:$S19)+2,0),"0")</f>
      </c>
      <c r="AM20" s="141">
        <f ca="1">IF(OFFSET($F$7,SUM($S$7:$S19)+3,0)=$T20,OFFSET($C$7,SUM($S$7:$S19)+3,0),"")</f>
        <v>0</v>
      </c>
      <c r="AN20" s="156">
        <f ca="1">IF(OFFSET($F$7,SUM($S$7:$S19)+3,0)=$T20,OFFSET($D$7,SUM($S$7:$S19)+3,0),"")</f>
        <v>0</v>
      </c>
      <c r="AO20" s="156">
        <f ca="1">IF(OFFSET($F$7,SUM($S$7:$S19)+3,0)=$T20,OFFSET($E$7,SUM($S$7:$S19)+3,0),"")</f>
        <v>18</v>
      </c>
      <c r="AP20" s="156">
        <f ca="1">IF(OFFSET($F$7,SUM($S$7:$S19)+3,0)=$T20,OFFSET($M$7,SUM($S$7:$S19)+3,0),"")</f>
        <v>0</v>
      </c>
      <c r="AQ20" s="156">
        <f ca="1">IF(OFFSET($F$7,SUM($S$7:$S19)+3,0)=$T20,OFFSET($O$7,SUM($S$7:$S19)+3,0),"")</f>
        <v>0</v>
      </c>
      <c r="AR20" s="156">
        <f ca="1">IF(OFFSET($F$7,SUM($S$7:$S19)+3,0)=$T20,OFFSET($Q$7,SUM($S$7:$S19)+3,0),"0")</f>
      </c>
      <c r="AS20" s="157">
        <f t="shared" si="4"/>
        <v>0</v>
      </c>
      <c r="AT20" s="113">
        <f t="shared" si="5"/>
        <v>0</v>
      </c>
      <c r="AU20" s="113"/>
      <c r="AV20" s="167"/>
      <c r="AW20" s="369"/>
      <c r="AX20" s="370"/>
      <c r="AY20" s="152"/>
      <c r="AZ20" s="142"/>
      <c r="BA20" s="142"/>
      <c r="BB20" s="142"/>
      <c r="BC20" s="152"/>
      <c r="BD20" s="29">
        <f t="shared" si="10"/>
        <v>0</v>
      </c>
      <c r="BE20" s="29">
        <f t="shared" si="10"/>
        <v>0</v>
      </c>
      <c r="BF20" s="29">
        <f t="shared" si="10"/>
        <v>0</v>
      </c>
      <c r="BG20" s="29">
        <f t="shared" si="10"/>
        <v>0</v>
      </c>
      <c r="BH20" s="29">
        <f t="shared" si="10"/>
        <v>0</v>
      </c>
      <c r="BI20" s="29">
        <f t="shared" si="7"/>
        <v>0</v>
      </c>
      <c r="BJ20" s="29">
        <f t="shared" si="7"/>
        <v>0</v>
      </c>
      <c r="BK20" s="29">
        <f t="shared" si="7"/>
        <v>0</v>
      </c>
      <c r="BL20" s="29">
        <f t="shared" si="7"/>
        <v>0</v>
      </c>
      <c r="BM20" s="29">
        <f t="shared" si="7"/>
        <v>0</v>
      </c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152"/>
      <c r="CB20" s="152"/>
      <c r="CC20" s="152"/>
      <c r="CD20" s="152"/>
      <c r="CE20" s="152"/>
      <c r="CF20" s="152"/>
    </row>
    <row r="21" spans="1:84" s="159" customFormat="1" ht="18" customHeight="1" thickBot="1">
      <c r="A21" s="142"/>
      <c r="B21" s="290">
        <f t="shared" si="8"/>
      </c>
      <c r="C21" s="297"/>
      <c r="D21" s="40"/>
      <c r="E21" s="37">
        <v>15</v>
      </c>
      <c r="F21" s="40"/>
      <c r="G21" s="38" t="s">
        <v>20</v>
      </c>
      <c r="H21" s="38" t="s">
        <v>20</v>
      </c>
      <c r="I21" s="38" t="s">
        <v>20</v>
      </c>
      <c r="J21" s="38" t="s">
        <v>20</v>
      </c>
      <c r="K21" s="38" t="s">
        <v>20</v>
      </c>
      <c r="L21" s="153">
        <f t="shared" si="1"/>
        <v>0</v>
      </c>
      <c r="M21" s="154"/>
      <c r="N21" s="155"/>
      <c r="O21" s="154">
        <f t="shared" si="2"/>
        <v>0</v>
      </c>
      <c r="P21" s="111"/>
      <c r="Q21" s="112">
        <f t="shared" si="3"/>
      </c>
      <c r="R21" s="366">
        <f t="shared" si="9"/>
      </c>
      <c r="S21" s="29">
        <f>COUNTIF(F15:F67,T21)</f>
        <v>0</v>
      </c>
      <c r="T21" s="140">
        <f ca="1">OFFSET(F7,SUM(S7:S20),0)</f>
        <v>0</v>
      </c>
      <c r="U21" s="141">
        <f ca="1">OFFSET(C$7,SUM($S$7:$S20),0)</f>
        <v>0</v>
      </c>
      <c r="V21" s="156">
        <f ca="1">OFFSET($D$7,SUM($S$7:$S20),0)</f>
        <v>0</v>
      </c>
      <c r="W21" s="156">
        <f ca="1">OFFSET($E$7,SUM($S$7:$S20),0)</f>
        <v>15</v>
      </c>
      <c r="X21" s="156">
        <f ca="1">OFFSET($M$7,SUM($S$7:$S20),0)</f>
        <v>0</v>
      </c>
      <c r="Y21" s="156">
        <f ca="1">OFFSET($O$7,SUM($S$7:$S20),0)</f>
        <v>0</v>
      </c>
      <c r="Z21" s="156">
        <f ca="1">OFFSET($Q$7,SUM($S$7:$S20),0)</f>
      </c>
      <c r="AA21" s="141">
        <f ca="1">IF(OFFSET($F$7,SUM($S$7:$S20)+1,0)=$T21,OFFSET($C$7,SUM($S$7:$S20)+1,0),"")</f>
        <v>0</v>
      </c>
      <c r="AB21" s="156">
        <f ca="1">IF(OFFSET($F$7,SUM($S$7:$S20)+1,0)=$T21,OFFSET($D$7,SUM($S$7:$S20)+1,0),"")</f>
        <v>0</v>
      </c>
      <c r="AC21" s="156">
        <f ca="1">IF(OFFSET($F$7,SUM($S$7:$S20)+1,0)=$T21,OFFSET($E$7,SUM($S$7:$S20)+1,0),"")</f>
        <v>16</v>
      </c>
      <c r="AD21" s="156">
        <f ca="1">IF(OFFSET($F$7,SUM($S$7:$S20)+1,0)=$T21,OFFSET($M$7,SUM($S$7:$S20)+1,0),"")</f>
        <v>0</v>
      </c>
      <c r="AE21" s="156">
        <f ca="1">IF(OFFSET($F$7,SUM($S$7:$S20)+1,0)=$T21,OFFSET($O$7,SUM($S$7:$S20)+1,0),"")</f>
        <v>0</v>
      </c>
      <c r="AF21" s="156">
        <f ca="1">IF(OFFSET($F$7,SUM($S$7:$S20)+1,0)=$T21,OFFSET($Q$7,SUM($S$7:$S20)+1,0),"0")</f>
      </c>
      <c r="AG21" s="141">
        <f ca="1">IF(OFFSET($F$7,SUM($S$7:$S20)+2,0)=$T21,OFFSET($C$7,SUM($S$7:$S20)+2,0),"")</f>
        <v>0</v>
      </c>
      <c r="AH21" s="156">
        <f ca="1">IF(OFFSET($F$7,SUM($S$7:$S20)+2,0)=$T21,OFFSET($D$7,SUM($S$7:$S20)+2,0),"")</f>
        <v>0</v>
      </c>
      <c r="AI21" s="156">
        <f ca="1">IF(OFFSET($F$7,SUM($S$7:$S20)+2,0)=$T21,OFFSET($E$7,SUM($S$7:$S20)+2,0),"")</f>
        <v>17</v>
      </c>
      <c r="AJ21" s="156">
        <f ca="1">IF(OFFSET($F$7,SUM($S$7:$S20)+2,0)=$T21,OFFSET($M$7,SUM($S$7:$S20)+2,0),"")</f>
        <v>0</v>
      </c>
      <c r="AK21" s="156">
        <f ca="1">IF(OFFSET($F$7,SUM($S$7:$S20)+2,0)=$T21,OFFSET($O$7,SUM($S$7:$S20)+2,0),"0")</f>
        <v>0</v>
      </c>
      <c r="AL21" s="156">
        <f ca="1">IF(OFFSET($F$7,SUM($S$7:$S20)+2,0)=$T21,OFFSET($Q$7,SUM($S$7:$S20)+2,0),"0")</f>
      </c>
      <c r="AM21" s="141">
        <f ca="1">IF(OFFSET($F$7,SUM($S$7:$S20)+3,0)=$T21,OFFSET($C$7,SUM($S$7:$S20)+3,0),"")</f>
        <v>0</v>
      </c>
      <c r="AN21" s="156">
        <f ca="1">IF(OFFSET($F$7,SUM($S$7:$S20)+3,0)=$T21,OFFSET($D$7,SUM($S$7:$S20)+3,0),"")</f>
        <v>0</v>
      </c>
      <c r="AO21" s="156">
        <f ca="1">IF(OFFSET($F$7,SUM($S$7:$S20)+3,0)=$T21,OFFSET($E$7,SUM($S$7:$S20)+3,0),"")</f>
        <v>18</v>
      </c>
      <c r="AP21" s="156">
        <f ca="1">IF(OFFSET($F$7,SUM($S$7:$S20)+3,0)=$T21,OFFSET($M$7,SUM($S$7:$S20)+3,0),"")</f>
        <v>0</v>
      </c>
      <c r="AQ21" s="156">
        <f ca="1">IF(OFFSET($F$7,SUM($S$7:$S20)+3,0)=$T21,OFFSET($O$7,SUM($S$7:$S20)+3,0),"")</f>
        <v>0</v>
      </c>
      <c r="AR21" s="156">
        <f ca="1">IF(OFFSET($F$7,SUM($S$7:$S20)+3,0)=$T21,OFFSET($Q$7,SUM($S$7:$S20)+3,0),"0")</f>
      </c>
      <c r="AS21" s="157">
        <f t="shared" si="4"/>
        <v>0</v>
      </c>
      <c r="AT21" s="113">
        <f t="shared" si="5"/>
      </c>
      <c r="AU21" s="113"/>
      <c r="AV21" s="167">
        <v>8</v>
      </c>
      <c r="AW21" s="369">
        <f>IF(AV21&gt;$BC$6,"",IF(LARGE($BD$5:$BM$5,AV21)=0,"",HLOOKUP(LARGE($BD$5:$BM$5,AV21),$BD$5:$BM$6,2,0)))</f>
      </c>
      <c r="AX21" s="370">
        <f>IF(AV21&gt;$BC$6,"",IF(LARGE($BD$5:$BM$5,AV21)=0,"",HLOOKUP(LARGE($BD$5:$BM$5,AV21),$BD$5:$BM$6,1,0)))</f>
      </c>
      <c r="AY21" s="142"/>
      <c r="AZ21" s="152"/>
      <c r="BA21" s="152"/>
      <c r="BB21" s="152"/>
      <c r="BC21" s="152"/>
      <c r="BD21" s="29">
        <f t="shared" si="10"/>
        <v>0</v>
      </c>
      <c r="BE21" s="29">
        <f t="shared" si="10"/>
        <v>0</v>
      </c>
      <c r="BF21" s="29">
        <f t="shared" si="10"/>
        <v>0</v>
      </c>
      <c r="BG21" s="29">
        <f t="shared" si="10"/>
        <v>0</v>
      </c>
      <c r="BH21" s="29">
        <f t="shared" si="10"/>
        <v>0</v>
      </c>
      <c r="BI21" s="29">
        <f t="shared" si="7"/>
        <v>0</v>
      </c>
      <c r="BJ21" s="29">
        <f t="shared" si="7"/>
        <v>0</v>
      </c>
      <c r="BK21" s="29">
        <f t="shared" si="7"/>
        <v>0</v>
      </c>
      <c r="BL21" s="29">
        <f t="shared" si="7"/>
        <v>0</v>
      </c>
      <c r="BM21" s="29">
        <f t="shared" si="7"/>
        <v>0</v>
      </c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142"/>
      <c r="CB21" s="142"/>
      <c r="CC21" s="142"/>
      <c r="CD21" s="142"/>
      <c r="CE21" s="142"/>
      <c r="CF21" s="142"/>
    </row>
    <row r="22" spans="1:84" s="159" customFormat="1" ht="18" customHeight="1" thickBot="1">
      <c r="A22" s="142"/>
      <c r="B22" s="290">
        <f t="shared" si="8"/>
      </c>
      <c r="C22" s="297"/>
      <c r="D22" s="40"/>
      <c r="E22" s="37">
        <v>16</v>
      </c>
      <c r="F22" s="40"/>
      <c r="G22" s="38" t="s">
        <v>20</v>
      </c>
      <c r="H22" s="38" t="s">
        <v>20</v>
      </c>
      <c r="I22" s="38" t="s">
        <v>20</v>
      </c>
      <c r="J22" s="38" t="s">
        <v>20</v>
      </c>
      <c r="K22" s="38" t="s">
        <v>20</v>
      </c>
      <c r="L22" s="153">
        <f t="shared" si="1"/>
        <v>0</v>
      </c>
      <c r="M22" s="154"/>
      <c r="N22" s="155"/>
      <c r="O22" s="154">
        <f t="shared" si="2"/>
        <v>0</v>
      </c>
      <c r="P22" s="111"/>
      <c r="Q22" s="112">
        <f t="shared" si="3"/>
      </c>
      <c r="R22" s="366">
        <f t="shared" si="9"/>
      </c>
      <c r="S22" s="29">
        <f>COUNTIF(F15:F67,T22)</f>
        <v>0</v>
      </c>
      <c r="T22" s="140">
        <f ca="1">OFFSET(F7,SUM(S7:S21),0)</f>
        <v>0</v>
      </c>
      <c r="U22" s="141">
        <f ca="1">OFFSET(C$7,SUM($S$7:$S21),0)</f>
        <v>0</v>
      </c>
      <c r="V22" s="156">
        <f ca="1">OFFSET($D$7,SUM($S$7:$S21),0)</f>
        <v>0</v>
      </c>
      <c r="W22" s="156">
        <f ca="1">OFFSET($E$7,SUM($S$7:$S21),0)</f>
        <v>15</v>
      </c>
      <c r="X22" s="156">
        <f ca="1">OFFSET($M$7,SUM($S$7:$S21),0)</f>
        <v>0</v>
      </c>
      <c r="Y22" s="156">
        <f ca="1">OFFSET($O$7,SUM($S$7:$S21),0)</f>
        <v>0</v>
      </c>
      <c r="Z22" s="156">
        <f ca="1">OFFSET($Q$7,SUM($S$7:$S21),0)</f>
      </c>
      <c r="AA22" s="141">
        <f ca="1">IF(OFFSET($F$7,SUM($S$7:$S21)+1,0)=$T22,OFFSET($C$7,SUM($S$7:$S21)+1,0),"")</f>
        <v>0</v>
      </c>
      <c r="AB22" s="156">
        <f ca="1">IF(OFFSET($F$7,SUM($S$7:$S21)+1,0)=$T22,OFFSET($D$7,SUM($S$7:$S21)+1,0),"")</f>
        <v>0</v>
      </c>
      <c r="AC22" s="156">
        <f ca="1">IF(OFFSET($F$7,SUM($S$7:$S21)+1,0)=$T22,OFFSET($E$7,SUM($S$7:$S21)+1,0),"")</f>
        <v>16</v>
      </c>
      <c r="AD22" s="156">
        <f ca="1">IF(OFFSET($F$7,SUM($S$7:$S21)+1,0)=$T22,OFFSET($M$7,SUM($S$7:$S21)+1,0),"")</f>
        <v>0</v>
      </c>
      <c r="AE22" s="156">
        <f ca="1">IF(OFFSET($F$7,SUM($S$7:$S21)+1,0)=$T22,OFFSET($O$7,SUM($S$7:$S21)+1,0),"")</f>
        <v>0</v>
      </c>
      <c r="AF22" s="156">
        <f ca="1">IF(OFFSET($F$7,SUM($S$7:$S21)+1,0)=$T22,OFFSET($Q$7,SUM($S$7:$S21)+1,0),"0")</f>
      </c>
      <c r="AG22" s="141">
        <f ca="1">IF(OFFSET($F$7,SUM($S$7:$S21)+2,0)=$T22,OFFSET($C$7,SUM($S$7:$S21)+2,0),"")</f>
        <v>0</v>
      </c>
      <c r="AH22" s="156">
        <f ca="1">IF(OFFSET($F$7,SUM($S$7:$S21)+2,0)=$T22,OFFSET($D$7,SUM($S$7:$S21)+2,0),"")</f>
        <v>0</v>
      </c>
      <c r="AI22" s="156">
        <f ca="1">IF(OFFSET($F$7,SUM($S$7:$S21)+2,0)=$T22,OFFSET($E$7,SUM($S$7:$S21)+2,0),"")</f>
        <v>17</v>
      </c>
      <c r="AJ22" s="156">
        <f ca="1">IF(OFFSET($F$7,SUM($S$7:$S21)+2,0)=$T22,OFFSET($M$7,SUM($S$7:$S21)+2,0),"")</f>
        <v>0</v>
      </c>
      <c r="AK22" s="156">
        <f ca="1">IF(OFFSET($F$7,SUM($S$7:$S21)+2,0)=$T22,OFFSET($O$7,SUM($S$7:$S21)+2,0),"0")</f>
        <v>0</v>
      </c>
      <c r="AL22" s="156">
        <f ca="1">IF(OFFSET($F$7,SUM($S$7:$S21)+2,0)=$T22,OFFSET($Q$7,SUM($S$7:$S21)+2,0),"0")</f>
      </c>
      <c r="AM22" s="141">
        <f ca="1">IF(OFFSET($F$7,SUM($S$7:$S21)+3,0)=$T22,OFFSET($C$7,SUM($S$7:$S21)+3,0),"")</f>
        <v>0</v>
      </c>
      <c r="AN22" s="156">
        <f ca="1">IF(OFFSET($F$7,SUM($S$7:$S21)+3,0)=$T22,OFFSET($D$7,SUM($S$7:$S21)+3,0),"")</f>
        <v>0</v>
      </c>
      <c r="AO22" s="156">
        <f ca="1">IF(OFFSET($F$7,SUM($S$7:$S21)+3,0)=$T22,OFFSET($E$7,SUM($S$7:$S21)+3,0),"")</f>
        <v>18</v>
      </c>
      <c r="AP22" s="156">
        <f ca="1">IF(OFFSET($F$7,SUM($S$7:$S21)+3,0)=$T22,OFFSET($M$7,SUM($S$7:$S21)+3,0),"")</f>
        <v>0</v>
      </c>
      <c r="AQ22" s="156">
        <f ca="1">IF(OFFSET($F$7,SUM($S$7:$S21)+3,0)=$T22,OFFSET($O$7,SUM($S$7:$S21)+3,0),"")</f>
        <v>0</v>
      </c>
      <c r="AR22" s="156">
        <f ca="1">IF(OFFSET($F$7,SUM($S$7:$S21)+3,0)=$T22,OFFSET($Q$7,SUM($S$7:$S21)+3,0),"0")</f>
      </c>
      <c r="AS22" s="157">
        <f t="shared" si="4"/>
        <v>0</v>
      </c>
      <c r="AT22" s="113">
        <f t="shared" si="5"/>
      </c>
      <c r="AU22" s="113"/>
      <c r="AV22" s="168"/>
      <c r="AW22" s="369"/>
      <c r="AX22" s="370"/>
      <c r="AY22" s="142"/>
      <c r="AZ22" s="142"/>
      <c r="BA22" s="142"/>
      <c r="BB22" s="142"/>
      <c r="BC22" s="152"/>
      <c r="BD22" s="29">
        <f t="shared" si="10"/>
        <v>0</v>
      </c>
      <c r="BE22" s="29">
        <f t="shared" si="10"/>
        <v>0</v>
      </c>
      <c r="BF22" s="29">
        <f t="shared" si="10"/>
        <v>0</v>
      </c>
      <c r="BG22" s="29">
        <f t="shared" si="10"/>
        <v>0</v>
      </c>
      <c r="BH22" s="29">
        <f t="shared" si="10"/>
        <v>0</v>
      </c>
      <c r="BI22" s="29">
        <f t="shared" si="7"/>
        <v>0</v>
      </c>
      <c r="BJ22" s="29">
        <f t="shared" si="7"/>
        <v>0</v>
      </c>
      <c r="BK22" s="29">
        <f t="shared" si="7"/>
        <v>0</v>
      </c>
      <c r="BL22" s="29">
        <f t="shared" si="7"/>
        <v>0</v>
      </c>
      <c r="BM22" s="29">
        <f t="shared" si="7"/>
        <v>0</v>
      </c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142"/>
      <c r="CB22" s="142"/>
      <c r="CC22" s="142"/>
      <c r="CD22" s="142"/>
      <c r="CE22" s="142"/>
      <c r="CF22" s="142"/>
    </row>
    <row r="23" spans="1:84" s="158" customFormat="1" ht="18" customHeight="1" thickBot="1">
      <c r="A23" s="152"/>
      <c r="B23" s="290">
        <f t="shared" si="8"/>
      </c>
      <c r="C23" s="297"/>
      <c r="D23" s="40"/>
      <c r="E23" s="37">
        <v>17</v>
      </c>
      <c r="F23" s="40"/>
      <c r="G23" s="38" t="s">
        <v>20</v>
      </c>
      <c r="H23" s="38" t="s">
        <v>20</v>
      </c>
      <c r="I23" s="38" t="s">
        <v>20</v>
      </c>
      <c r="J23" s="38" t="s">
        <v>20</v>
      </c>
      <c r="K23" s="38" t="s">
        <v>20</v>
      </c>
      <c r="L23" s="153">
        <f t="shared" si="1"/>
        <v>0</v>
      </c>
      <c r="M23" s="154"/>
      <c r="N23" s="155"/>
      <c r="O23" s="154">
        <f t="shared" si="2"/>
        <v>0</v>
      </c>
      <c r="P23" s="111"/>
      <c r="Q23" s="112">
        <f t="shared" si="3"/>
      </c>
      <c r="R23" s="366">
        <f t="shared" si="9"/>
      </c>
      <c r="S23" s="29">
        <f>COUNTIF(F15:F67,T23)</f>
        <v>0</v>
      </c>
      <c r="T23" s="140">
        <f ca="1">OFFSET(F7,SUM(S7:S22),0)</f>
        <v>0</v>
      </c>
      <c r="U23" s="141">
        <f ca="1">OFFSET(C$7,SUM($S$7:$S22),0)</f>
        <v>0</v>
      </c>
      <c r="V23" s="156">
        <f ca="1">OFFSET($D$7,SUM($S$7:$S22),0)</f>
        <v>0</v>
      </c>
      <c r="W23" s="156">
        <f ca="1">OFFSET($E$7,SUM($S$7:$S22),0)</f>
        <v>15</v>
      </c>
      <c r="X23" s="156">
        <f ca="1">OFFSET($M$7,SUM($S$7:$S22),0)</f>
        <v>0</v>
      </c>
      <c r="Y23" s="156">
        <f ca="1">OFFSET($O$7,SUM($S$7:$S22),0)</f>
        <v>0</v>
      </c>
      <c r="Z23" s="156">
        <f ca="1">OFFSET($Q$7,SUM($S$7:$S22),0)</f>
      </c>
      <c r="AA23" s="141">
        <f ca="1">IF(OFFSET($F$7,SUM($S$7:$S22)+1,0)=$T23,OFFSET($C$7,SUM($S$7:$S22)+1,0),"")</f>
        <v>0</v>
      </c>
      <c r="AB23" s="156">
        <f ca="1">IF(OFFSET($F$7,SUM($S$7:$S22)+1,0)=$T23,OFFSET($D$7,SUM($S$7:$S22)+1,0),"")</f>
        <v>0</v>
      </c>
      <c r="AC23" s="156">
        <f ca="1">IF(OFFSET($F$7,SUM($S$7:$S22)+1,0)=$T23,OFFSET($E$7,SUM($S$7:$S22)+1,0),"")</f>
        <v>16</v>
      </c>
      <c r="AD23" s="156">
        <f ca="1">IF(OFFSET($F$7,SUM($S$7:$S22)+1,0)=$T23,OFFSET($M$7,SUM($S$7:$S22)+1,0),"")</f>
        <v>0</v>
      </c>
      <c r="AE23" s="156">
        <f ca="1">IF(OFFSET($F$7,SUM($S$7:$S22)+1,0)=$T23,OFFSET($O$7,SUM($S$7:$S22)+1,0),"")</f>
        <v>0</v>
      </c>
      <c r="AF23" s="156">
        <f ca="1">IF(OFFSET($F$7,SUM($S$7:$S22)+1,0)=$T23,OFFSET($Q$7,SUM($S$7:$S22)+1,0),"0")</f>
      </c>
      <c r="AG23" s="141">
        <f ca="1">IF(OFFSET($F$7,SUM($S$7:$S22)+2,0)=$T23,OFFSET($C$7,SUM($S$7:$S22)+2,0),"")</f>
        <v>0</v>
      </c>
      <c r="AH23" s="156">
        <f ca="1">IF(OFFSET($F$7,SUM($S$7:$S22)+2,0)=$T23,OFFSET($D$7,SUM($S$7:$S22)+2,0),"")</f>
        <v>0</v>
      </c>
      <c r="AI23" s="156">
        <f ca="1">IF(OFFSET($F$7,SUM($S$7:$S22)+2,0)=$T23,OFFSET($E$7,SUM($S$7:$S22)+2,0),"")</f>
        <v>17</v>
      </c>
      <c r="AJ23" s="156">
        <f ca="1">IF(OFFSET($F$7,SUM($S$7:$S22)+2,0)=$T23,OFFSET($M$7,SUM($S$7:$S22)+2,0),"")</f>
        <v>0</v>
      </c>
      <c r="AK23" s="156">
        <f ca="1">IF(OFFSET($F$7,SUM($S$7:$S22)+2,0)=$T23,OFFSET($O$7,SUM($S$7:$S22)+2,0),"")</f>
        <v>0</v>
      </c>
      <c r="AL23" s="156">
        <f ca="1">IF(OFFSET($F$7,SUM($S$7:$S22)+2,0)=$T23,OFFSET($Q$7,SUM($S$7:$S22)+2,0),"0")</f>
      </c>
      <c r="AM23" s="141">
        <f ca="1">IF(OFFSET($F$7,SUM($S$7:$S22)+3,0)=$T23,OFFSET($C$7,SUM($S$7:$S22)+3,0),"")</f>
        <v>0</v>
      </c>
      <c r="AN23" s="156">
        <f ca="1">IF(OFFSET($F$7,SUM($S$7:$S22)+3,0)=$T23,OFFSET($D$7,SUM($S$7:$S22)+3,0),"")</f>
        <v>0</v>
      </c>
      <c r="AO23" s="156">
        <f ca="1">IF(OFFSET($F$7,SUM($S$7:$S22)+3,0)=$T23,OFFSET($E$7,SUM($S$7:$S22)+3,0),"")</f>
        <v>18</v>
      </c>
      <c r="AP23" s="156">
        <f ca="1">IF(OFFSET($F$7,SUM($S$7:$S22)+3,0)=$T23,OFFSET($M$7,SUM($S$7:$S22)+3,0),"")</f>
        <v>0</v>
      </c>
      <c r="AQ23" s="156">
        <f ca="1">IF(OFFSET($F$7,SUM($S$7:$S22)+3,0)=$T23,OFFSET($O$7,SUM($S$7:$S22)+3,0),"")</f>
        <v>0</v>
      </c>
      <c r="AR23" s="156">
        <f ca="1">IF(OFFSET($F$7,SUM($S$7:$S22)+3,0)=$T23,OFFSET($Q$7,SUM($S$7:$S22)+3,0),"0")</f>
      </c>
      <c r="AS23" s="157">
        <f t="shared" si="4"/>
        <v>0</v>
      </c>
      <c r="AT23" s="113">
        <f t="shared" si="5"/>
      </c>
      <c r="AU23" s="113"/>
      <c r="AV23" s="167">
        <v>9</v>
      </c>
      <c r="AW23" s="369">
        <f>IF(AV23&gt;$BC$6,"",IF(LARGE($BD$5:$BM$5,AV23)=0,"",HLOOKUP(LARGE($BD$5:$BM$5,AV23),$BD$5:$BM$6,2,0)))</f>
      </c>
      <c r="AX23" s="370">
        <f>IF(AV23&gt;$BC$6,"",IF(LARGE($BD$5:$BM$5,AV23)=0,"",HLOOKUP(LARGE($BD$5:$BM$5,AV23),$BD$5:$BM$6,1,0)))</f>
      </c>
      <c r="AY23" s="152"/>
      <c r="AZ23" s="142"/>
      <c r="BA23" s="142"/>
      <c r="BB23" s="142"/>
      <c r="BC23" s="113"/>
      <c r="BD23" s="29">
        <f t="shared" si="10"/>
        <v>0</v>
      </c>
      <c r="BE23" s="29">
        <f t="shared" si="10"/>
        <v>0</v>
      </c>
      <c r="BF23" s="29">
        <f t="shared" si="10"/>
        <v>0</v>
      </c>
      <c r="BG23" s="29">
        <f t="shared" si="10"/>
        <v>0</v>
      </c>
      <c r="BH23" s="29">
        <f t="shared" si="10"/>
        <v>0</v>
      </c>
      <c r="BI23" s="29">
        <f aca="true" t="shared" si="11" ref="BI23:BM38">IF($F23=BI$6,MAX($G23:$K23),0)</f>
        <v>0</v>
      </c>
      <c r="BJ23" s="29">
        <f t="shared" si="11"/>
        <v>0</v>
      </c>
      <c r="BK23" s="29">
        <f t="shared" si="11"/>
        <v>0</v>
      </c>
      <c r="BL23" s="29">
        <f t="shared" si="11"/>
        <v>0</v>
      </c>
      <c r="BM23" s="29">
        <f t="shared" si="11"/>
        <v>0</v>
      </c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152"/>
      <c r="CB23" s="152"/>
      <c r="CC23" s="152"/>
      <c r="CD23" s="152"/>
      <c r="CE23" s="152"/>
      <c r="CF23" s="152"/>
    </row>
    <row r="24" spans="1:84" s="159" customFormat="1" ht="18" customHeight="1" thickBot="1">
      <c r="A24" s="142"/>
      <c r="B24" s="290">
        <f t="shared" si="8"/>
      </c>
      <c r="C24" s="297"/>
      <c r="D24" s="40"/>
      <c r="E24" s="37">
        <v>18</v>
      </c>
      <c r="F24" s="40"/>
      <c r="G24" s="38" t="s">
        <v>20</v>
      </c>
      <c r="H24" s="38" t="s">
        <v>20</v>
      </c>
      <c r="I24" s="38" t="s">
        <v>20</v>
      </c>
      <c r="J24" s="38" t="s">
        <v>20</v>
      </c>
      <c r="K24" s="38" t="s">
        <v>20</v>
      </c>
      <c r="L24" s="153">
        <f t="shared" si="1"/>
        <v>0</v>
      </c>
      <c r="M24" s="154"/>
      <c r="N24" s="155"/>
      <c r="O24" s="154">
        <f t="shared" si="2"/>
        <v>0</v>
      </c>
      <c r="P24" s="111"/>
      <c r="Q24" s="112">
        <f t="shared" si="3"/>
      </c>
      <c r="R24" s="366">
        <f t="shared" si="9"/>
      </c>
      <c r="S24" s="29">
        <f>COUNTIF(F15:F67,T24)</f>
        <v>0</v>
      </c>
      <c r="T24" s="140">
        <f ca="1">OFFSET(F7,SUM(S7:S23),0)</f>
        <v>0</v>
      </c>
      <c r="U24" s="141">
        <f ca="1">OFFSET(C$7,SUM($S$7:$S23),0)</f>
        <v>0</v>
      </c>
      <c r="V24" s="156">
        <f ca="1">OFFSET($D$7,SUM($S$7:$S23),0)</f>
        <v>0</v>
      </c>
      <c r="W24" s="156">
        <f ca="1">OFFSET($E$7,SUM($S$7:$S23),0)</f>
        <v>15</v>
      </c>
      <c r="X24" s="156">
        <f ca="1">OFFSET($M$7,SUM($S$7:$S23),0)</f>
        <v>0</v>
      </c>
      <c r="Y24" s="156">
        <f ca="1">OFFSET($O$7,SUM($S$7:$S23),0)</f>
        <v>0</v>
      </c>
      <c r="Z24" s="156">
        <f ca="1">OFFSET($Q$7,SUM($S$7:$S23),0)</f>
      </c>
      <c r="AA24" s="141">
        <f ca="1">IF(OFFSET($F$7,SUM($S$7:$S23)+1,0)=$T24,OFFSET($C$7,SUM($S$7:$S23)+1,0),"")</f>
        <v>0</v>
      </c>
      <c r="AB24" s="156">
        <f ca="1">IF(OFFSET($F$7,SUM($S$7:$S23)+1,0)=$T24,OFFSET($D$7,SUM($S$7:$S23)+1,0),"")</f>
        <v>0</v>
      </c>
      <c r="AC24" s="156">
        <f ca="1">IF(OFFSET($F$7,SUM($S$7:$S23)+1,0)=$T24,OFFSET($E$7,SUM($S$7:$S23)+1,0),"")</f>
        <v>16</v>
      </c>
      <c r="AD24" s="156">
        <f ca="1">IF(OFFSET($F$7,SUM($S$7:$S23)+1,0)=$T24,OFFSET($M$7,SUM($S$7:$S23)+1,0),"")</f>
        <v>0</v>
      </c>
      <c r="AE24" s="156">
        <f ca="1">IF(OFFSET($F$7,SUM($S$7:$S23)+1,0)=$T24,OFFSET($O$7,SUM($S$7:$S23)+1,0),"")</f>
        <v>0</v>
      </c>
      <c r="AF24" s="156">
        <f ca="1">IF(OFFSET($F$7,SUM($S$7:$S23)+1,0)=$T24,OFFSET($Q$7,SUM($S$7:$S23)+1,0),"0")</f>
      </c>
      <c r="AG24" s="141">
        <f ca="1">IF(OFFSET($F$7,SUM($S$7:$S23)+2,0)=$T24,OFFSET($C$7,SUM($S$7:$S23)+2,0),"")</f>
        <v>0</v>
      </c>
      <c r="AH24" s="156">
        <f ca="1">IF(OFFSET($F$7,SUM($S$7:$S23)+2,0)=$T24,OFFSET($D$7,SUM($S$7:$S23)+2,0),"")</f>
        <v>0</v>
      </c>
      <c r="AI24" s="156">
        <f ca="1">IF(OFFSET($F$7,SUM($S$7:$S23)+2,0)=$T24,OFFSET($E$7,SUM($S$7:$S23)+2,0),"")</f>
        <v>17</v>
      </c>
      <c r="AJ24" s="156">
        <f ca="1">IF(OFFSET($F$7,SUM($S$7:$S23)+2,0)=$T24,OFFSET($M$7,SUM($S$7:$S23)+2,0),"")</f>
        <v>0</v>
      </c>
      <c r="AK24" s="156">
        <f ca="1">IF(OFFSET($F$7,SUM($S$7:$S23)+2,0)=$T24,OFFSET($O$7,SUM($S$7:$S23)+2,0),"")</f>
        <v>0</v>
      </c>
      <c r="AL24" s="156">
        <f ca="1">IF(OFFSET($F$7,SUM($S$7:$S23)+2,0)=$T24,OFFSET($Q$7,SUM($S$7:$S23)+2,0),"0")</f>
      </c>
      <c r="AM24" s="141">
        <f ca="1">IF(OFFSET($F$7,SUM($S$7:$S23)+3,0)=$T24,OFFSET($C$7,SUM($S$7:$S23)+3,0),"")</f>
        <v>0</v>
      </c>
      <c r="AN24" s="156">
        <f ca="1">IF(OFFSET($F$7,SUM($S$7:$S23)+3,0)=$T24,OFFSET($D$7,SUM($S$7:$S23)+3,0),"")</f>
        <v>0</v>
      </c>
      <c r="AO24" s="156">
        <f ca="1">IF(OFFSET($F$7,SUM($S$7:$S23)+3,0)=$T24,OFFSET($E$7,SUM($S$7:$S23)+3,0),"")</f>
        <v>18</v>
      </c>
      <c r="AP24" s="156">
        <f ca="1">IF(OFFSET($F$7,SUM($S$7:$S23)+3,0)=$T24,OFFSET($M$7,SUM($S$7:$S23)+3,0),"")</f>
        <v>0</v>
      </c>
      <c r="AQ24" s="156">
        <f ca="1">IF(OFFSET($F$7,SUM($S$7:$S23)+3,0)=$T24,OFFSET($O$7,SUM($S$7:$S23)+3,0),"")</f>
        <v>0</v>
      </c>
      <c r="AR24" s="156">
        <f ca="1">IF(OFFSET($F$7,SUM($S$7:$S23)+3,0)=$T24,OFFSET($Q$7,SUM($S$7:$S23)+3,0),"0")</f>
      </c>
      <c r="AS24" s="157">
        <f t="shared" si="4"/>
        <v>0</v>
      </c>
      <c r="AT24" s="113">
        <f t="shared" si="5"/>
      </c>
      <c r="AU24" s="113"/>
      <c r="AV24" s="168"/>
      <c r="AW24" s="369"/>
      <c r="AX24" s="370"/>
      <c r="AY24" s="142"/>
      <c r="AZ24" s="152"/>
      <c r="BA24" s="152"/>
      <c r="BB24" s="152"/>
      <c r="BC24" s="113"/>
      <c r="BD24" s="29">
        <f t="shared" si="10"/>
        <v>0</v>
      </c>
      <c r="BE24" s="29">
        <f t="shared" si="10"/>
        <v>0</v>
      </c>
      <c r="BF24" s="29">
        <f t="shared" si="10"/>
        <v>0</v>
      </c>
      <c r="BG24" s="29">
        <f t="shared" si="10"/>
        <v>0</v>
      </c>
      <c r="BH24" s="29">
        <f t="shared" si="10"/>
        <v>0</v>
      </c>
      <c r="BI24" s="29">
        <f t="shared" si="11"/>
        <v>0</v>
      </c>
      <c r="BJ24" s="29">
        <f t="shared" si="11"/>
        <v>0</v>
      </c>
      <c r="BK24" s="29">
        <f t="shared" si="11"/>
        <v>0</v>
      </c>
      <c r="BL24" s="29">
        <f t="shared" si="11"/>
        <v>0</v>
      </c>
      <c r="BM24" s="29">
        <f t="shared" si="11"/>
        <v>0</v>
      </c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142"/>
      <c r="CB24" s="142"/>
      <c r="CC24" s="142"/>
      <c r="CD24" s="142"/>
      <c r="CE24" s="142"/>
      <c r="CF24" s="142"/>
    </row>
    <row r="25" spans="1:84" s="159" customFormat="1" ht="18" customHeight="1" thickBot="1">
      <c r="A25" s="142"/>
      <c r="B25" s="290">
        <f t="shared" si="8"/>
      </c>
      <c r="C25" s="297"/>
      <c r="D25" s="40"/>
      <c r="E25" s="37">
        <v>19</v>
      </c>
      <c r="F25" s="40"/>
      <c r="G25" s="38" t="s">
        <v>20</v>
      </c>
      <c r="H25" s="38" t="s">
        <v>20</v>
      </c>
      <c r="I25" s="38" t="s">
        <v>20</v>
      </c>
      <c r="J25" s="38" t="s">
        <v>20</v>
      </c>
      <c r="K25" s="38" t="s">
        <v>20</v>
      </c>
      <c r="L25" s="153">
        <f t="shared" si="1"/>
        <v>0</v>
      </c>
      <c r="M25" s="154"/>
      <c r="N25" s="155"/>
      <c r="O25" s="154">
        <f t="shared" si="2"/>
        <v>0</v>
      </c>
      <c r="P25" s="111"/>
      <c r="Q25" s="112">
        <f t="shared" si="3"/>
      </c>
      <c r="R25" s="366">
        <f t="shared" si="9"/>
      </c>
      <c r="S25" s="29">
        <f>COUNTIF(F19:F71,T25)</f>
        <v>0</v>
      </c>
      <c r="T25" s="140">
        <f ca="1">OFFSET(F7,SUM(S7:S24),0)</f>
        <v>0</v>
      </c>
      <c r="U25" s="141">
        <f ca="1">OFFSET(C$7,SUM($S$7:$S24),0)</f>
        <v>0</v>
      </c>
      <c r="V25" s="156">
        <f ca="1">OFFSET($D$7,SUM($S$7:$S24),0)</f>
        <v>0</v>
      </c>
      <c r="W25" s="156">
        <f ca="1">OFFSET($E$7,SUM($S$7:$S24),0)</f>
        <v>15</v>
      </c>
      <c r="X25" s="156">
        <f ca="1">OFFSET($M$7,SUM($S$7:$S24),0)</f>
        <v>0</v>
      </c>
      <c r="Y25" s="156">
        <f ca="1">OFFSET($O$7,SUM($S$7:$S24),0)</f>
        <v>0</v>
      </c>
      <c r="Z25" s="156">
        <f ca="1">OFFSET($Q$7,SUM($S$7:$S24),0)</f>
      </c>
      <c r="AA25" s="141">
        <f ca="1">IF(OFFSET($F$7,SUM($S$7:$S24)+1,0)=$T25,OFFSET($C$7,SUM($S$7:$S24)+1,0),"")</f>
        <v>0</v>
      </c>
      <c r="AB25" s="156">
        <f ca="1">IF(OFFSET($F$7,SUM($S$7:$S24)+1,0)=$T25,OFFSET($D$7,SUM($S$7:$S24)+1,0),"")</f>
        <v>0</v>
      </c>
      <c r="AC25" s="156">
        <f ca="1">IF(OFFSET($F$7,SUM($S$7:$S24)+1,0)=$T25,OFFSET($E$7,SUM($S$7:$S24)+1,0),"")</f>
        <v>16</v>
      </c>
      <c r="AD25" s="156">
        <f ca="1">IF(OFFSET($F$7,SUM($S$7:$S24)+1,0)=$T25,OFFSET($M$7,SUM($S$7:$S24)+1,0),"")</f>
        <v>0</v>
      </c>
      <c r="AE25" s="156">
        <f ca="1">IF(OFFSET($F$7,SUM($S$7:$S24)+1,0)=$T25,OFFSET($O$7,SUM($S$7:$S24)+1,0),"")</f>
        <v>0</v>
      </c>
      <c r="AF25" s="156">
        <f ca="1">IF(OFFSET($F$7,SUM($S$7:$S24)+1,0)=$T25,OFFSET($Q$7,SUM($S$7:$S24)+1,0),"0")</f>
      </c>
      <c r="AG25" s="141">
        <f ca="1">IF(OFFSET($F$7,SUM($S$7:$S24)+2,0)=$T25,OFFSET($C$7,SUM($S$7:$S24)+2,0),"")</f>
        <v>0</v>
      </c>
      <c r="AH25" s="156">
        <f ca="1">IF(OFFSET($F$7,SUM($S$7:$S24)+2,0)=$T25,OFFSET($D$7,SUM($S$7:$S24)+2,0),"")</f>
        <v>0</v>
      </c>
      <c r="AI25" s="156">
        <f ca="1">IF(OFFSET($F$7,SUM($S$7:$S24)+2,0)=$T25,OFFSET($E$7,SUM($S$7:$S24)+2,0),"")</f>
        <v>17</v>
      </c>
      <c r="AJ25" s="156">
        <f ca="1">IF(OFFSET($F$7,SUM($S$7:$S24)+2,0)=$T25,OFFSET($M$7,SUM($S$7:$S24)+2,0),"")</f>
        <v>0</v>
      </c>
      <c r="AK25" s="156">
        <f ca="1">IF(OFFSET($F$7,SUM($S$7:$S24)+2,0)=$T25,OFFSET($O$7,SUM($S$7:$S24)+2,0),"")</f>
        <v>0</v>
      </c>
      <c r="AL25" s="156">
        <f ca="1">IF(OFFSET($F$7,SUM($S$7:$S24)+2,0)=$T25,OFFSET($Q$7,SUM($S$7:$S24)+2,0),"0")</f>
      </c>
      <c r="AM25" s="141">
        <f ca="1">IF(OFFSET($F$7,SUM($S$7:$S24)+3,0)=$T25,OFFSET($C$7,SUM($S$7:$S24)+3,0),"")</f>
        <v>0</v>
      </c>
      <c r="AN25" s="156">
        <f ca="1">IF(OFFSET($F$7,SUM($S$7:$S24)+3,0)=$T25,OFFSET($D$7,SUM($S$7:$S24)+3,0),"")</f>
        <v>0</v>
      </c>
      <c r="AO25" s="156">
        <f ca="1">IF(OFFSET($F$7,SUM($S$7:$S24)+3,0)=$T25,OFFSET($E$7,SUM($S$7:$S24)+3,0),"")</f>
        <v>18</v>
      </c>
      <c r="AP25" s="156">
        <f ca="1">IF(OFFSET($F$7,SUM($S$7:$S24)+3,0)=$T25,OFFSET($M$7,SUM($S$7:$S24)+3,0),"")</f>
        <v>0</v>
      </c>
      <c r="AQ25" s="156">
        <f ca="1">IF(OFFSET($F$7,SUM($S$7:$S24)+3,0)=$T25,OFFSET($O$7,SUM($S$7:$S24)+3,0),"")</f>
        <v>0</v>
      </c>
      <c r="AR25" s="156">
        <f ca="1">IF(OFFSET($F$7,SUM($S$7:$S24)+3,0)=$T25,OFFSET($Q$7,SUM($S$7:$S24)+3,0),"0")</f>
      </c>
      <c r="AS25" s="157">
        <f t="shared" si="4"/>
        <v>0</v>
      </c>
      <c r="AT25" s="113">
        <f t="shared" si="5"/>
      </c>
      <c r="AU25" s="113"/>
      <c r="AV25" s="167">
        <v>10</v>
      </c>
      <c r="AW25" s="369">
        <f>IF(AV25&gt;$BC$6,"",IF(LARGE($BD$5:$BM$5,AV25)=0,"",HLOOKUP(LARGE($BD$5:$BM$5,AV25),$BD$5:$BM$6,2,0)))</f>
      </c>
      <c r="AX25" s="370">
        <f>IF(AV25&gt;$BC$6,"",IF(LARGE($BD$5:$BM$5,AV25)=0,"",HLOOKUP(LARGE($BD$5:$BM$5,AV25),$BD$5:$BM$6,1,0)))</f>
      </c>
      <c r="AY25" s="142"/>
      <c r="AZ25" s="152"/>
      <c r="BA25" s="152"/>
      <c r="BB25" s="152"/>
      <c r="BC25" s="113"/>
      <c r="BD25" s="29">
        <f t="shared" si="10"/>
        <v>0</v>
      </c>
      <c r="BE25" s="29">
        <f t="shared" si="10"/>
        <v>0</v>
      </c>
      <c r="BF25" s="29">
        <f t="shared" si="10"/>
        <v>0</v>
      </c>
      <c r="BG25" s="29">
        <f t="shared" si="10"/>
        <v>0</v>
      </c>
      <c r="BH25" s="29">
        <f t="shared" si="10"/>
        <v>0</v>
      </c>
      <c r="BI25" s="29">
        <f t="shared" si="11"/>
        <v>0</v>
      </c>
      <c r="BJ25" s="29">
        <f t="shared" si="11"/>
        <v>0</v>
      </c>
      <c r="BK25" s="29">
        <f t="shared" si="11"/>
        <v>0</v>
      </c>
      <c r="BL25" s="29">
        <f t="shared" si="11"/>
        <v>0</v>
      </c>
      <c r="BM25" s="29">
        <f t="shared" si="11"/>
        <v>0</v>
      </c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142"/>
      <c r="CB25" s="142"/>
      <c r="CC25" s="142"/>
      <c r="CD25" s="142"/>
      <c r="CE25" s="142"/>
      <c r="CF25" s="142"/>
    </row>
    <row r="26" spans="1:84" s="158" customFormat="1" ht="18" customHeight="1" thickBot="1">
      <c r="A26" s="152"/>
      <c r="B26" s="290">
        <f t="shared" si="8"/>
      </c>
      <c r="C26" s="297"/>
      <c r="D26" s="40"/>
      <c r="E26" s="37">
        <v>20</v>
      </c>
      <c r="F26" s="40"/>
      <c r="G26" s="38" t="s">
        <v>20</v>
      </c>
      <c r="H26" s="38" t="s">
        <v>20</v>
      </c>
      <c r="I26" s="38" t="s">
        <v>20</v>
      </c>
      <c r="J26" s="38" t="s">
        <v>20</v>
      </c>
      <c r="K26" s="38" t="s">
        <v>20</v>
      </c>
      <c r="L26" s="153">
        <f t="shared" si="1"/>
        <v>0</v>
      </c>
      <c r="M26" s="154"/>
      <c r="N26" s="155"/>
      <c r="O26" s="154">
        <f t="shared" si="2"/>
        <v>0</v>
      </c>
      <c r="P26" s="111"/>
      <c r="Q26" s="112">
        <f t="shared" si="3"/>
      </c>
      <c r="R26" s="366">
        <f t="shared" si="9"/>
      </c>
      <c r="S26" s="29">
        <f>COUNTIF(F19:F71,T26)</f>
        <v>0</v>
      </c>
      <c r="T26" s="140">
        <f ca="1">OFFSET(F7,SUM(S7:S25),0)</f>
        <v>0</v>
      </c>
      <c r="U26" s="141">
        <f ca="1">OFFSET(C$7,SUM($S$7:$S25),0)</f>
        <v>0</v>
      </c>
      <c r="V26" s="156">
        <f ca="1">OFFSET($D$7,SUM($S$7:$S25),0)</f>
        <v>0</v>
      </c>
      <c r="W26" s="156">
        <f ca="1">OFFSET($E$7,SUM($S$7:$S25),0)</f>
        <v>15</v>
      </c>
      <c r="X26" s="156">
        <f ca="1">OFFSET($M$7,SUM($S$7:$S25),0)</f>
        <v>0</v>
      </c>
      <c r="Y26" s="156">
        <f ca="1">OFFSET($O$7,SUM($S$7:$S25),0)</f>
        <v>0</v>
      </c>
      <c r="Z26" s="156">
        <f ca="1">OFFSET($Q$7,SUM($S$7:$S25),0)</f>
      </c>
      <c r="AA26" s="141">
        <f ca="1">IF(OFFSET($F$7,SUM($S$7:$S25)+1,0)=$T26,OFFSET($C$7,SUM($S$7:$S25)+1,0),"")</f>
        <v>0</v>
      </c>
      <c r="AB26" s="156">
        <f ca="1">IF(OFFSET($F$7,SUM($S$7:$S25)+1,0)=$T26,OFFSET($D$7,SUM($S$7:$S25)+1,0),"")</f>
        <v>0</v>
      </c>
      <c r="AC26" s="156">
        <f ca="1">IF(OFFSET($F$7,SUM($S$7:$S25)+1,0)=$T26,OFFSET($E$7,SUM($S$7:$S25)+1,0),"")</f>
        <v>16</v>
      </c>
      <c r="AD26" s="156">
        <f ca="1">IF(OFFSET($F$7,SUM($S$7:$S25)+1,0)=$T26,OFFSET($M$7,SUM($S$7:$S25)+1,0),"")</f>
        <v>0</v>
      </c>
      <c r="AE26" s="156">
        <f ca="1">IF(OFFSET($F$7,SUM($S$7:$S25)+1,0)=$T26,OFFSET($O$7,SUM($S$7:$S25)+1,0),"")</f>
        <v>0</v>
      </c>
      <c r="AF26" s="156">
        <f ca="1">IF(OFFSET($F$7,SUM($S$7:$S25)+1,0)=$T26,OFFSET($Q$7,SUM($S$7:$S25)+1,0),"0")</f>
      </c>
      <c r="AG26" s="141">
        <f ca="1">IF(OFFSET($F$7,SUM($S$7:$S25)+2,0)=$T26,OFFSET($C$7,SUM($S$7:$S25)+2,0),"")</f>
        <v>0</v>
      </c>
      <c r="AH26" s="156">
        <f ca="1">IF(OFFSET($F$7,SUM($S$7:$S25)+2,0)=$T26,OFFSET($D$7,SUM($S$7:$S25)+2,0),"")</f>
        <v>0</v>
      </c>
      <c r="AI26" s="156">
        <f ca="1">IF(OFFSET($F$7,SUM($S$7:$S25)+2,0)=$T26,OFFSET($E$7,SUM($S$7:$S25)+2,0),"")</f>
        <v>17</v>
      </c>
      <c r="AJ26" s="156">
        <f ca="1">IF(OFFSET($F$7,SUM($S$7:$S25)+2,0)=$T26,OFFSET($M$7,SUM($S$7:$S25)+2,0),"")</f>
        <v>0</v>
      </c>
      <c r="AK26" s="156">
        <f ca="1">IF(OFFSET($F$7,SUM($S$7:$S25)+2,0)=$T26,OFFSET($O$7,SUM($S$7:$S25)+2,0),"")</f>
        <v>0</v>
      </c>
      <c r="AL26" s="156">
        <f ca="1">IF(OFFSET($F$7,SUM($S$7:$S25)+2,0)=$T26,OFFSET($Q$7,SUM($S$7:$S25)+2,0),"0")</f>
      </c>
      <c r="AM26" s="141">
        <f ca="1">IF(OFFSET($F$7,SUM($S$7:$S25)+3,0)=$T26,OFFSET($C$7,SUM($S$7:$S25)+3,0),"")</f>
        <v>0</v>
      </c>
      <c r="AN26" s="156">
        <f ca="1">IF(OFFSET($F$7,SUM($S$7:$S25)+3,0)=$T26,OFFSET($D$7,SUM($S$7:$S25)+3,0),"")</f>
        <v>0</v>
      </c>
      <c r="AO26" s="156">
        <f ca="1">IF(OFFSET($F$7,SUM($S$7:$S25)+3,0)=$T26,OFFSET($E$7,SUM($S$7:$S25)+3,0),"")</f>
        <v>18</v>
      </c>
      <c r="AP26" s="156">
        <f ca="1">IF(OFFSET($F$7,SUM($S$7:$S25)+3,0)=$T26,OFFSET($M$7,SUM($S$7:$S25)+3,0),"")</f>
        <v>0</v>
      </c>
      <c r="AQ26" s="156">
        <f ca="1">IF(OFFSET($F$7,SUM($S$7:$S25)+3,0)=$T26,OFFSET($O$7,SUM($S$7:$S25)+3,0),"")</f>
        <v>0</v>
      </c>
      <c r="AR26" s="156">
        <f ca="1">IF(OFFSET($F$7,SUM($S$7:$S25)+3,0)=$T26,OFFSET($Q$7,SUM($S$7:$S25)+3,0),"0")</f>
      </c>
      <c r="AS26" s="157">
        <f t="shared" si="4"/>
        <v>0</v>
      </c>
      <c r="AT26" s="113">
        <f t="shared" si="5"/>
      </c>
      <c r="AU26" s="113"/>
      <c r="AV26" s="169"/>
      <c r="AW26" s="369"/>
      <c r="AX26" s="370"/>
      <c r="AY26" s="152"/>
      <c r="AZ26" s="142"/>
      <c r="BA26" s="142"/>
      <c r="BB26" s="142"/>
      <c r="BC26" s="113"/>
      <c r="BD26" s="29">
        <f t="shared" si="10"/>
        <v>0</v>
      </c>
      <c r="BE26" s="29">
        <f t="shared" si="10"/>
        <v>0</v>
      </c>
      <c r="BF26" s="29">
        <f t="shared" si="10"/>
        <v>0</v>
      </c>
      <c r="BG26" s="29">
        <f t="shared" si="10"/>
        <v>0</v>
      </c>
      <c r="BH26" s="29">
        <f t="shared" si="10"/>
        <v>0</v>
      </c>
      <c r="BI26" s="29">
        <f t="shared" si="11"/>
        <v>0</v>
      </c>
      <c r="BJ26" s="29">
        <f t="shared" si="11"/>
        <v>0</v>
      </c>
      <c r="BK26" s="29">
        <f t="shared" si="11"/>
        <v>0</v>
      </c>
      <c r="BL26" s="29">
        <f t="shared" si="11"/>
        <v>0</v>
      </c>
      <c r="BM26" s="29">
        <f t="shared" si="11"/>
        <v>0</v>
      </c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152"/>
      <c r="CB26" s="152"/>
      <c r="CC26" s="152"/>
      <c r="CD26" s="152"/>
      <c r="CE26" s="152"/>
      <c r="CF26" s="152"/>
    </row>
    <row r="27" spans="1:84" s="158" customFormat="1" ht="18" customHeight="1">
      <c r="A27" s="152"/>
      <c r="B27" s="290">
        <f t="shared" si="8"/>
      </c>
      <c r="C27" s="297"/>
      <c r="D27" s="40"/>
      <c r="E27" s="37">
        <v>21</v>
      </c>
      <c r="F27" s="40"/>
      <c r="G27" s="38" t="s">
        <v>20</v>
      </c>
      <c r="H27" s="38" t="s">
        <v>20</v>
      </c>
      <c r="I27" s="38" t="s">
        <v>20</v>
      </c>
      <c r="J27" s="38" t="s">
        <v>20</v>
      </c>
      <c r="K27" s="38" t="s">
        <v>20</v>
      </c>
      <c r="L27" s="153">
        <f t="shared" si="1"/>
        <v>0</v>
      </c>
      <c r="M27" s="154"/>
      <c r="N27" s="155"/>
      <c r="O27" s="154">
        <f t="shared" si="2"/>
        <v>0</v>
      </c>
      <c r="P27" s="111"/>
      <c r="Q27" s="112">
        <f t="shared" si="3"/>
      </c>
      <c r="R27" s="366">
        <f t="shared" si="9"/>
      </c>
      <c r="S27" s="29">
        <f>COUNTIF(F19:F71,T27)</f>
        <v>0</v>
      </c>
      <c r="T27" s="140">
        <f ca="1">OFFSET(F7,SUM(S7:S26),0)</f>
        <v>0</v>
      </c>
      <c r="U27" s="141">
        <f ca="1">OFFSET(C$7,SUM($S$7:$S26),0)</f>
        <v>0</v>
      </c>
      <c r="V27" s="156">
        <f ca="1">OFFSET($D$7,SUM($S$7:$S26),0)</f>
        <v>0</v>
      </c>
      <c r="W27" s="156">
        <f ca="1">OFFSET($E$7,SUM($S$7:$S26),0)</f>
        <v>15</v>
      </c>
      <c r="X27" s="156">
        <f ca="1">OFFSET($M$7,SUM($S$7:$S26),0)</f>
        <v>0</v>
      </c>
      <c r="Y27" s="156">
        <f ca="1">OFFSET($O$7,SUM($S$7:$S26),0)</f>
        <v>0</v>
      </c>
      <c r="Z27" s="156">
        <f ca="1">OFFSET($Q$7,SUM($S$7:$S26),0)</f>
      </c>
      <c r="AA27" s="141">
        <f ca="1">IF(OFFSET($F$7,SUM($S$7:$S26)+1,0)=$T27,OFFSET($C$7,SUM($S$7:$S26)+1,0),"")</f>
        <v>0</v>
      </c>
      <c r="AB27" s="156">
        <f ca="1">IF(OFFSET($F$7,SUM($S$7:$S26)+1,0)=$T27,OFFSET($D$7,SUM($S$7:$S26)+1,0),"")</f>
        <v>0</v>
      </c>
      <c r="AC27" s="156">
        <f ca="1">IF(OFFSET($F$7,SUM($S$7:$S26)+1,0)=$T27,OFFSET($E$7,SUM($S$7:$S26)+1,0),"")</f>
        <v>16</v>
      </c>
      <c r="AD27" s="156">
        <f ca="1">IF(OFFSET($F$7,SUM($S$7:$S26)+1,0)=$T27,OFFSET($M$7,SUM($S$7:$S26)+1,0),"")</f>
        <v>0</v>
      </c>
      <c r="AE27" s="156">
        <f ca="1">IF(OFFSET($F$7,SUM($S$7:$S26)+1,0)=$T27,OFFSET($O$7,SUM($S$7:$S26)+1,0),"")</f>
        <v>0</v>
      </c>
      <c r="AF27" s="156">
        <f ca="1">IF(OFFSET($F$7,SUM($S$7:$S26)+1,0)=$T27,OFFSET($Q$7,SUM($S$7:$S26)+1,0),"0")</f>
      </c>
      <c r="AG27" s="141">
        <f ca="1">IF(OFFSET($F$7,SUM($S$7:$S26)+2,0)=$T27,OFFSET($C$7,SUM($S$7:$S26)+2,0),"")</f>
        <v>0</v>
      </c>
      <c r="AH27" s="156">
        <f ca="1">IF(OFFSET($F$7,SUM($S$7:$S26)+2,0)=$T27,OFFSET($D$7,SUM($S$7:$S26)+2,0),"")</f>
        <v>0</v>
      </c>
      <c r="AI27" s="156">
        <f ca="1">IF(OFFSET($F$7,SUM($S$7:$S26)+2,0)=$T27,OFFSET($E$7,SUM($S$7:$S26)+2,0),"")</f>
        <v>17</v>
      </c>
      <c r="AJ27" s="156">
        <f ca="1">IF(OFFSET($F$7,SUM($S$7:$S26)+2,0)=$T27,OFFSET($M$7,SUM($S$7:$S26)+2,0),"")</f>
        <v>0</v>
      </c>
      <c r="AK27" s="156">
        <f ca="1">IF(OFFSET($F$7,SUM($S$7:$S26)+2,0)=$T27,OFFSET($O$7,SUM($S$7:$S26)+2,0),"")</f>
        <v>0</v>
      </c>
      <c r="AL27" s="156">
        <f ca="1">IF(OFFSET($F$7,SUM($S$7:$S26)+2,0)=$T27,OFFSET($Q$7,SUM($S$7:$S26)+2,0),"0")</f>
      </c>
      <c r="AM27" s="141">
        <f ca="1">IF(OFFSET($F$7,SUM($S$7:$S26)+3,0)=$T27,OFFSET($C$7,SUM($S$7:$S26)+3,0),"")</f>
        <v>0</v>
      </c>
      <c r="AN27" s="156">
        <f ca="1">IF(OFFSET($F$7,SUM($S$7:$S26)+3,0)=$T27,OFFSET($D$7,SUM($S$7:$S26)+3,0),"")</f>
        <v>0</v>
      </c>
      <c r="AO27" s="156">
        <f ca="1">IF(OFFSET($F$7,SUM($S$7:$S26)+3,0)=$T27,OFFSET($E$7,SUM($S$7:$S26)+3,0),"")</f>
        <v>18</v>
      </c>
      <c r="AP27" s="156">
        <f ca="1">IF(OFFSET($F$7,SUM($S$7:$S26)+3,0)=$T27,OFFSET($M$7,SUM($S$7:$S26)+3,0),"")</f>
        <v>0</v>
      </c>
      <c r="AQ27" s="156">
        <f ca="1">IF(OFFSET($F$7,SUM($S$7:$S26)+3,0)=$T27,OFFSET($O$7,SUM($S$7:$S26)+3,0),"")</f>
        <v>0</v>
      </c>
      <c r="AR27" s="156">
        <f ca="1">IF(OFFSET($F$7,SUM($S$7:$S26)+3,0)=$T27,OFFSET($Q$7,SUM($S$7:$S26)+3,0),"0")</f>
      </c>
      <c r="AS27" s="157">
        <f t="shared" si="4"/>
        <v>0</v>
      </c>
      <c r="AT27" s="113">
        <f t="shared" si="5"/>
      </c>
      <c r="AU27" s="113"/>
      <c r="AV27" s="169"/>
      <c r="AW27" s="113"/>
      <c r="AX27" s="113"/>
      <c r="AY27" s="152"/>
      <c r="AZ27" s="142"/>
      <c r="BA27" s="142"/>
      <c r="BB27" s="142"/>
      <c r="BC27" s="113"/>
      <c r="BD27" s="29">
        <f aca="true" t="shared" si="12" ref="BD27:BH36">IF($F27=BD$6,MAX($G27:$K27),0)</f>
        <v>0</v>
      </c>
      <c r="BE27" s="29">
        <f t="shared" si="12"/>
        <v>0</v>
      </c>
      <c r="BF27" s="29">
        <f t="shared" si="12"/>
        <v>0</v>
      </c>
      <c r="BG27" s="29">
        <f t="shared" si="12"/>
        <v>0</v>
      </c>
      <c r="BH27" s="29">
        <f t="shared" si="12"/>
        <v>0</v>
      </c>
      <c r="BI27" s="29">
        <f t="shared" si="11"/>
        <v>0</v>
      </c>
      <c r="BJ27" s="29">
        <f t="shared" si="11"/>
        <v>0</v>
      </c>
      <c r="BK27" s="29">
        <f t="shared" si="11"/>
        <v>0</v>
      </c>
      <c r="BL27" s="29">
        <f t="shared" si="11"/>
        <v>0</v>
      </c>
      <c r="BM27" s="29">
        <f t="shared" si="11"/>
        <v>0</v>
      </c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152"/>
      <c r="CB27" s="152"/>
      <c r="CC27" s="152"/>
      <c r="CD27" s="152"/>
      <c r="CE27" s="152"/>
      <c r="CF27" s="152"/>
    </row>
    <row r="28" spans="1:84" s="158" customFormat="1" ht="13.5" customHeight="1">
      <c r="A28" s="152"/>
      <c r="B28" s="290">
        <f t="shared" si="8"/>
      </c>
      <c r="C28" s="297"/>
      <c r="D28" s="40"/>
      <c r="E28" s="37">
        <v>22</v>
      </c>
      <c r="F28" s="40"/>
      <c r="G28" s="38" t="s">
        <v>20</v>
      </c>
      <c r="H28" s="38" t="s">
        <v>20</v>
      </c>
      <c r="I28" s="38" t="s">
        <v>20</v>
      </c>
      <c r="J28" s="38" t="s">
        <v>20</v>
      </c>
      <c r="K28" s="38" t="s">
        <v>20</v>
      </c>
      <c r="L28" s="153">
        <f t="shared" si="1"/>
        <v>0</v>
      </c>
      <c r="M28" s="154"/>
      <c r="N28" s="155"/>
      <c r="O28" s="154">
        <f t="shared" si="2"/>
        <v>0</v>
      </c>
      <c r="P28" s="111"/>
      <c r="Q28" s="112">
        <f t="shared" si="3"/>
      </c>
      <c r="R28" s="366">
        <f t="shared" si="9"/>
      </c>
      <c r="S28" s="29">
        <f>COUNTIF(F19:F71,T28)</f>
        <v>0</v>
      </c>
      <c r="T28" s="140">
        <f ca="1">OFFSET(F7,SUM(S7:S27),0)</f>
        <v>0</v>
      </c>
      <c r="U28" s="141">
        <f ca="1">OFFSET(C$7,SUM($S$7:$S27),0)</f>
        <v>0</v>
      </c>
      <c r="V28" s="156">
        <f ca="1">OFFSET($D$7,SUM($S$7:$S27),0)</f>
        <v>0</v>
      </c>
      <c r="W28" s="156">
        <f ca="1">OFFSET($E$7,SUM($S$7:$S27),0)</f>
        <v>15</v>
      </c>
      <c r="X28" s="156">
        <f ca="1">OFFSET($M$7,SUM($S$7:$S27),0)</f>
        <v>0</v>
      </c>
      <c r="Y28" s="156">
        <f ca="1">OFFSET($O$7,SUM($S$7:$S27),0)</f>
        <v>0</v>
      </c>
      <c r="Z28" s="156">
        <f ca="1">OFFSET($Q$7,SUM($S$7:$S27),0)</f>
      </c>
      <c r="AA28" s="141">
        <f ca="1">IF(OFFSET($F$7,SUM($S$7:$S27)+1,0)=$T28,OFFSET($C$7,SUM($S$7:$S27)+1,0),"")</f>
        <v>0</v>
      </c>
      <c r="AB28" s="156">
        <f ca="1">IF(OFFSET($F$7,SUM($S$7:$S27)+1,0)=$T28,OFFSET($D$7,SUM($S$7:$S27)+1,0),"")</f>
        <v>0</v>
      </c>
      <c r="AC28" s="156">
        <f ca="1">IF(OFFSET($F$7,SUM($S$7:$S27)+1,0)=$T28,OFFSET($E$7,SUM($S$7:$S27)+1,0),"")</f>
        <v>16</v>
      </c>
      <c r="AD28" s="156">
        <f ca="1">IF(OFFSET($F$7,SUM($S$7:$S27)+1,0)=$T28,OFFSET($M$7,SUM($S$7:$S27)+1,0),"")</f>
        <v>0</v>
      </c>
      <c r="AE28" s="156">
        <f ca="1">IF(OFFSET($F$7,SUM($S$7:$S27)+1,0)=$T28,OFFSET($O$7,SUM($S$7:$S27)+1,0),"")</f>
        <v>0</v>
      </c>
      <c r="AF28" s="156">
        <f ca="1">IF(OFFSET($F$7,SUM($S$7:$S27)+1,0)=$T28,OFFSET($Q$7,SUM($S$7:$S27)+1,0),"0")</f>
      </c>
      <c r="AG28" s="141">
        <f ca="1">IF(OFFSET($F$7,SUM($S$7:$S27)+2,0)=$T28,OFFSET($C$7,SUM($S$7:$S27)+2,0),"")</f>
        <v>0</v>
      </c>
      <c r="AH28" s="156">
        <f ca="1">IF(OFFSET($F$7,SUM($S$7:$S27)+2,0)=$T28,OFFSET($D$7,SUM($S$7:$S27)+2,0),"")</f>
        <v>0</v>
      </c>
      <c r="AI28" s="156">
        <f ca="1">IF(OFFSET($F$7,SUM($S$7:$S27)+2,0)=$T28,OFFSET($E$7,SUM($S$7:$S27)+2,0),"")</f>
        <v>17</v>
      </c>
      <c r="AJ28" s="156">
        <f ca="1">IF(OFFSET($F$7,SUM($S$7:$S27)+2,0)=$T28,OFFSET($M$7,SUM($S$7:$S27)+2,0),"")</f>
        <v>0</v>
      </c>
      <c r="AK28" s="156">
        <f ca="1">IF(OFFSET($F$7,SUM($S$7:$S27)+2,0)=$T28,OFFSET($O$7,SUM($S$7:$S27)+2,0),"")</f>
        <v>0</v>
      </c>
      <c r="AL28" s="156">
        <f ca="1">IF(OFFSET($F$7,SUM($S$7:$S27)+2,0)=$T28,OFFSET($Q$7,SUM($S$7:$S27)+2,0),"0")</f>
      </c>
      <c r="AM28" s="141">
        <f ca="1">IF(OFFSET($F$7,SUM($S$7:$S27)+3,0)=$T28,OFFSET($C$7,SUM($S$7:$S27)+3,0),"")</f>
        <v>0</v>
      </c>
      <c r="AN28" s="156">
        <f ca="1">IF(OFFSET($F$7,SUM($S$7:$S27)+3,0)=$T28,OFFSET($D$7,SUM($S$7:$S27)+3,0),"")</f>
        <v>0</v>
      </c>
      <c r="AO28" s="156">
        <f ca="1">IF(OFFSET($F$7,SUM($S$7:$S27)+3,0)=$T28,OFFSET($E$7,SUM($S$7:$S27)+3,0),"")</f>
        <v>18</v>
      </c>
      <c r="AP28" s="156">
        <f ca="1">IF(OFFSET($F$7,SUM($S$7:$S27)+3,0)=$T28,OFFSET($M$7,SUM($S$7:$S27)+3,0),"")</f>
        <v>0</v>
      </c>
      <c r="AQ28" s="156">
        <f ca="1">IF(OFFSET($F$7,SUM($S$7:$S27)+3,0)=$T28,OFFSET($O$7,SUM($S$7:$S27)+3,0),"")</f>
        <v>0</v>
      </c>
      <c r="AR28" s="156">
        <f ca="1">IF(OFFSET($F$7,SUM($S$7:$S27)+3,0)=$T28,OFFSET($Q$7,SUM($S$7:$S27)+3,0),"0")</f>
      </c>
      <c r="AS28" s="157">
        <f t="shared" si="4"/>
        <v>0</v>
      </c>
      <c r="AT28" s="113">
        <f t="shared" si="5"/>
      </c>
      <c r="AU28" s="113"/>
      <c r="AV28" s="169"/>
      <c r="AW28" s="113"/>
      <c r="AX28" s="113"/>
      <c r="AY28" s="152"/>
      <c r="AZ28" s="142"/>
      <c r="BA28" s="142"/>
      <c r="BB28" s="142"/>
      <c r="BC28" s="113"/>
      <c r="BD28" s="29">
        <f t="shared" si="12"/>
        <v>0</v>
      </c>
      <c r="BE28" s="29">
        <f t="shared" si="12"/>
        <v>0</v>
      </c>
      <c r="BF28" s="29">
        <f t="shared" si="12"/>
        <v>0</v>
      </c>
      <c r="BG28" s="29">
        <f t="shared" si="12"/>
        <v>0</v>
      </c>
      <c r="BH28" s="29">
        <f t="shared" si="12"/>
        <v>0</v>
      </c>
      <c r="BI28" s="29">
        <f t="shared" si="11"/>
        <v>0</v>
      </c>
      <c r="BJ28" s="29">
        <f t="shared" si="11"/>
        <v>0</v>
      </c>
      <c r="BK28" s="29">
        <f t="shared" si="11"/>
        <v>0</v>
      </c>
      <c r="BL28" s="29">
        <f t="shared" si="11"/>
        <v>0</v>
      </c>
      <c r="BM28" s="29">
        <f t="shared" si="11"/>
        <v>0</v>
      </c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152"/>
      <c r="CB28" s="152"/>
      <c r="CC28" s="152"/>
      <c r="CD28" s="152"/>
      <c r="CE28" s="152"/>
      <c r="CF28" s="152"/>
    </row>
    <row r="29" spans="1:84" s="159" customFormat="1" ht="13.5" customHeight="1">
      <c r="A29" s="142"/>
      <c r="B29" s="290">
        <f t="shared" si="8"/>
      </c>
      <c r="C29" s="297"/>
      <c r="D29" s="40"/>
      <c r="E29" s="37">
        <v>23</v>
      </c>
      <c r="F29" s="40"/>
      <c r="G29" s="38" t="s">
        <v>20</v>
      </c>
      <c r="H29" s="38" t="s">
        <v>20</v>
      </c>
      <c r="I29" s="38" t="s">
        <v>20</v>
      </c>
      <c r="J29" s="38" t="s">
        <v>20</v>
      </c>
      <c r="K29" s="38" t="s">
        <v>20</v>
      </c>
      <c r="L29" s="153">
        <f t="shared" si="1"/>
        <v>0</v>
      </c>
      <c r="M29" s="154"/>
      <c r="N29" s="155"/>
      <c r="O29" s="154">
        <f t="shared" si="2"/>
        <v>0</v>
      </c>
      <c r="P29" s="111"/>
      <c r="Q29" s="112">
        <f t="shared" si="3"/>
      </c>
      <c r="R29" s="366">
        <f t="shared" si="9"/>
      </c>
      <c r="S29" s="29">
        <f>COUNTIF(F23:F75,T29)</f>
        <v>0</v>
      </c>
      <c r="T29" s="140">
        <f ca="1">OFFSET(F7,SUM(S7:S28),0)</f>
        <v>0</v>
      </c>
      <c r="U29" s="141">
        <f ca="1">OFFSET(C$7,SUM($S$7:$S28),0)</f>
        <v>0</v>
      </c>
      <c r="V29" s="156">
        <f ca="1">OFFSET($D$7,SUM($S$7:$S28),0)</f>
        <v>0</v>
      </c>
      <c r="W29" s="156">
        <f ca="1">OFFSET($E$7,SUM($S$7:$S28),0)</f>
        <v>15</v>
      </c>
      <c r="X29" s="156">
        <f ca="1">OFFSET($M$7,SUM($S$7:$S28),0)</f>
        <v>0</v>
      </c>
      <c r="Y29" s="156">
        <f ca="1">OFFSET($O$7,SUM($S$7:$S28),0)</f>
        <v>0</v>
      </c>
      <c r="Z29" s="156">
        <f ca="1">OFFSET($Q$7,SUM($S$7:$S28),0)</f>
      </c>
      <c r="AA29" s="141">
        <f ca="1">IF(OFFSET($F$7,SUM($S$7:$S28)+1,0)=$T29,OFFSET($C$7,SUM($S$7:$S28)+1,0),"")</f>
        <v>0</v>
      </c>
      <c r="AB29" s="156">
        <f ca="1">IF(OFFSET($F$7,SUM($S$7:$S28)+1,0)=$T29,OFFSET($D$7,SUM($S$7:$S28)+1,0),"")</f>
        <v>0</v>
      </c>
      <c r="AC29" s="156">
        <f ca="1">IF(OFFSET($F$7,SUM($S$7:$S28)+1,0)=$T29,OFFSET($E$7,SUM($S$7:$S28)+1,0),"")</f>
        <v>16</v>
      </c>
      <c r="AD29" s="156">
        <f ca="1">IF(OFFSET($F$7,SUM($S$7:$S28)+1,0)=$T29,OFFSET($M$7,SUM($S$7:$S28)+1,0),"")</f>
        <v>0</v>
      </c>
      <c r="AE29" s="156">
        <f ca="1">IF(OFFSET($F$7,SUM($S$7:$S28)+1,0)=$T29,OFFSET($O$7,SUM($S$7:$S28)+1,0),"")</f>
        <v>0</v>
      </c>
      <c r="AF29" s="156">
        <f ca="1">IF(OFFSET($F$7,SUM($S$7:$S28)+1,0)=$T29,OFFSET($Q$7,SUM($S$7:$S28)+1,0),"0")</f>
      </c>
      <c r="AG29" s="141">
        <f ca="1">IF(OFFSET($F$7,SUM($S$7:$S28)+2,0)=$T29,OFFSET($C$7,SUM($S$7:$S28)+2,0),"")</f>
        <v>0</v>
      </c>
      <c r="AH29" s="156">
        <f ca="1">IF(OFFSET($F$7,SUM($S$7:$S28)+2,0)=$T29,OFFSET($D$7,SUM($S$7:$S28)+2,0),"")</f>
        <v>0</v>
      </c>
      <c r="AI29" s="156">
        <f ca="1">IF(OFFSET($F$7,SUM($S$7:$S28)+2,0)=$T29,OFFSET($E$7,SUM($S$7:$S28)+2,0),"")</f>
        <v>17</v>
      </c>
      <c r="AJ29" s="156">
        <f ca="1">IF(OFFSET($F$7,SUM($S$7:$S28)+2,0)=$T29,OFFSET($M$7,SUM($S$7:$S28)+2,0),"")</f>
        <v>0</v>
      </c>
      <c r="AK29" s="156">
        <f ca="1">IF(OFFSET($F$7,SUM($S$7:$S28)+2,0)=$T29,OFFSET($O$7,SUM($S$7:$S28)+2,0),"")</f>
        <v>0</v>
      </c>
      <c r="AL29" s="156">
        <f ca="1">IF(OFFSET($F$7,SUM($S$7:$S28)+2,0)=$T29,OFFSET($Q$7,SUM($S$7:$S28)+2,0),"0")</f>
      </c>
      <c r="AM29" s="141">
        <f ca="1">IF(OFFSET($F$7,SUM($S$7:$S28)+3,0)=$T29,OFFSET($C$7,SUM($S$7:$S28)+3,0),"")</f>
        <v>0</v>
      </c>
      <c r="AN29" s="156">
        <f ca="1">IF(OFFSET($F$7,SUM($S$7:$S28)+3,0)=$T29,OFFSET($D$7,SUM($S$7:$S28)+3,0),"")</f>
        <v>0</v>
      </c>
      <c r="AO29" s="156">
        <f ca="1">IF(OFFSET($F$7,SUM($S$7:$S28)+3,0)=$T29,OFFSET($E$7,SUM($S$7:$S28)+3,0),"")</f>
        <v>18</v>
      </c>
      <c r="AP29" s="156">
        <f ca="1">IF(OFFSET($F$7,SUM($S$7:$S28)+3,0)=$T29,OFFSET($M$7,SUM($S$7:$S28)+3,0),"")</f>
        <v>0</v>
      </c>
      <c r="AQ29" s="156">
        <f ca="1">IF(OFFSET($F$7,SUM($S$7:$S28)+3,0)=$T29,OFFSET($O$7,SUM($S$7:$S28)+3,0),"")</f>
        <v>0</v>
      </c>
      <c r="AR29" s="156">
        <f ca="1">IF(OFFSET($F$7,SUM($S$7:$S28)+3,0)=$T29,OFFSET($Q$7,SUM($S$7:$S28)+3,0),"0")</f>
      </c>
      <c r="AS29" s="157">
        <f t="shared" si="4"/>
        <v>0</v>
      </c>
      <c r="AT29" s="113">
        <f t="shared" si="5"/>
      </c>
      <c r="AU29" s="113"/>
      <c r="AV29" s="169"/>
      <c r="AW29" s="113"/>
      <c r="AX29" s="113"/>
      <c r="AY29" s="142"/>
      <c r="AZ29" s="142"/>
      <c r="BA29" s="142"/>
      <c r="BB29" s="142"/>
      <c r="BC29" s="113"/>
      <c r="BD29" s="29">
        <f t="shared" si="12"/>
        <v>0</v>
      </c>
      <c r="BE29" s="29">
        <f t="shared" si="12"/>
        <v>0</v>
      </c>
      <c r="BF29" s="29">
        <f t="shared" si="12"/>
        <v>0</v>
      </c>
      <c r="BG29" s="29">
        <f t="shared" si="12"/>
        <v>0</v>
      </c>
      <c r="BH29" s="29">
        <f t="shared" si="12"/>
        <v>0</v>
      </c>
      <c r="BI29" s="29">
        <f t="shared" si="11"/>
        <v>0</v>
      </c>
      <c r="BJ29" s="29">
        <f t="shared" si="11"/>
        <v>0</v>
      </c>
      <c r="BK29" s="29">
        <f t="shared" si="11"/>
        <v>0</v>
      </c>
      <c r="BL29" s="29">
        <f t="shared" si="11"/>
        <v>0</v>
      </c>
      <c r="BM29" s="29">
        <f t="shared" si="11"/>
        <v>0</v>
      </c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142"/>
      <c r="CB29" s="142"/>
      <c r="CC29" s="142"/>
      <c r="CD29" s="142"/>
      <c r="CE29" s="142"/>
      <c r="CF29" s="142"/>
    </row>
    <row r="30" spans="1:84" s="159" customFormat="1" ht="13.5" customHeight="1">
      <c r="A30" s="142"/>
      <c r="B30" s="290">
        <f t="shared" si="8"/>
      </c>
      <c r="C30" s="297"/>
      <c r="D30" s="40"/>
      <c r="E30" s="37">
        <v>24</v>
      </c>
      <c r="F30" s="40"/>
      <c r="G30" s="38" t="s">
        <v>20</v>
      </c>
      <c r="H30" s="38" t="s">
        <v>20</v>
      </c>
      <c r="I30" s="38" t="s">
        <v>20</v>
      </c>
      <c r="J30" s="38" t="s">
        <v>20</v>
      </c>
      <c r="K30" s="38" t="s">
        <v>20</v>
      </c>
      <c r="L30" s="153">
        <f t="shared" si="1"/>
        <v>0</v>
      </c>
      <c r="M30" s="154"/>
      <c r="N30" s="155"/>
      <c r="O30" s="154">
        <f t="shared" si="2"/>
        <v>0</v>
      </c>
      <c r="P30" s="111"/>
      <c r="Q30" s="112">
        <f t="shared" si="3"/>
      </c>
      <c r="R30" s="366">
        <f t="shared" si="9"/>
      </c>
      <c r="S30" s="29">
        <f>COUNTIF(F23:F75,T30)</f>
        <v>0</v>
      </c>
      <c r="T30" s="140">
        <f ca="1">OFFSET(F7,SUM(S7:S29),0)</f>
        <v>0</v>
      </c>
      <c r="U30" s="141">
        <f ca="1">OFFSET(C$7,SUM($S$7:$S29),0)</f>
        <v>0</v>
      </c>
      <c r="V30" s="156">
        <f ca="1">OFFSET($D$7,SUM($S$7:$S29),0)</f>
        <v>0</v>
      </c>
      <c r="W30" s="156">
        <f ca="1">OFFSET($E$7,SUM($S$7:$S29),0)</f>
        <v>15</v>
      </c>
      <c r="X30" s="156">
        <f ca="1">OFFSET($M$7,SUM($S$7:$S29),0)</f>
        <v>0</v>
      </c>
      <c r="Y30" s="156">
        <f ca="1">OFFSET($O$7,SUM($S$7:$S29),0)</f>
        <v>0</v>
      </c>
      <c r="Z30" s="156">
        <f ca="1">OFFSET($Q$7,SUM($S$7:$S29),0)</f>
      </c>
      <c r="AA30" s="141">
        <f ca="1">IF(OFFSET($F$7,SUM($S$7:$S29)+1,0)=$T30,OFFSET($C$7,SUM($S$7:$S29)+1,0),"")</f>
        <v>0</v>
      </c>
      <c r="AB30" s="156">
        <f ca="1">IF(OFFSET($F$7,SUM($S$7:$S29)+1,0)=$T30,OFFSET($D$7,SUM($S$7:$S29)+1,0),"")</f>
        <v>0</v>
      </c>
      <c r="AC30" s="156">
        <f ca="1">IF(OFFSET($F$7,SUM($S$7:$S29)+1,0)=$T30,OFFSET($E$7,SUM($S$7:$S29)+1,0),"")</f>
        <v>16</v>
      </c>
      <c r="AD30" s="156">
        <f ca="1">IF(OFFSET($F$7,SUM($S$7:$S29)+1,0)=$T30,OFFSET($M$7,SUM($S$7:$S29)+1,0),"")</f>
        <v>0</v>
      </c>
      <c r="AE30" s="156">
        <f ca="1">IF(OFFSET($F$7,SUM($S$7:$S29)+1,0)=$T30,OFFSET($O$7,SUM($S$7:$S29)+1,0),"")</f>
        <v>0</v>
      </c>
      <c r="AF30" s="156">
        <f ca="1">IF(OFFSET($F$7,SUM($S$7:$S29)+1,0)=$T30,OFFSET($Q$7,SUM($S$7:$S29)+1,0),"0")</f>
      </c>
      <c r="AG30" s="141">
        <f ca="1">IF(OFFSET($F$7,SUM($S$7:$S29)+2,0)=$T30,OFFSET($C$7,SUM($S$7:$S29)+2,0),"")</f>
        <v>0</v>
      </c>
      <c r="AH30" s="156">
        <f ca="1">IF(OFFSET($F$7,SUM($S$7:$S29)+2,0)=$T30,OFFSET($D$7,SUM($S$7:$S29)+2,0),"")</f>
        <v>0</v>
      </c>
      <c r="AI30" s="156">
        <f ca="1">IF(OFFSET($F$7,SUM($S$7:$S29)+2,0)=$T30,OFFSET($E$7,SUM($S$7:$S29)+2,0),"")</f>
        <v>17</v>
      </c>
      <c r="AJ30" s="156">
        <f ca="1">IF(OFFSET($F$7,SUM($S$7:$S29)+2,0)=$T30,OFFSET($M$7,SUM($S$7:$S29)+2,0),"")</f>
        <v>0</v>
      </c>
      <c r="AK30" s="156">
        <f ca="1">IF(OFFSET($F$7,SUM($S$7:$S29)+2,0)=$T30,OFFSET($O$7,SUM($S$7:$S29)+2,0),"")</f>
        <v>0</v>
      </c>
      <c r="AL30" s="156">
        <f ca="1">IF(OFFSET($F$7,SUM($S$7:$S29)+2,0)=$T30,OFFSET($Q$7,SUM($S$7:$S29)+2,0),"0")</f>
      </c>
      <c r="AM30" s="141">
        <f ca="1">IF(OFFSET($F$7,SUM($S$7:$S29)+3,0)=$T30,OFFSET($C$7,SUM($S$7:$S29)+3,0),"")</f>
        <v>0</v>
      </c>
      <c r="AN30" s="156">
        <f ca="1">IF(OFFSET($F$7,SUM($S$7:$S29)+3,0)=$T30,OFFSET($D$7,SUM($S$7:$S29)+3,0),"")</f>
        <v>0</v>
      </c>
      <c r="AO30" s="156">
        <f ca="1">IF(OFFSET($F$7,SUM($S$7:$S29)+3,0)=$T30,OFFSET($E$7,SUM($S$7:$S29)+3,0),"")</f>
        <v>18</v>
      </c>
      <c r="AP30" s="156">
        <f ca="1">IF(OFFSET($F$7,SUM($S$7:$S29)+3,0)=$T30,OFFSET($M$7,SUM($S$7:$S29)+3,0),"")</f>
        <v>0</v>
      </c>
      <c r="AQ30" s="156">
        <f ca="1">IF(OFFSET($F$7,SUM($S$7:$S29)+3,0)=$T30,OFFSET($O$7,SUM($S$7:$S29)+3,0),"")</f>
        <v>0</v>
      </c>
      <c r="AR30" s="156">
        <f ca="1">IF(OFFSET($F$7,SUM($S$7:$S29)+3,0)=$T30,OFFSET($Q$7,SUM($S$7:$S29)+3,0),"0")</f>
      </c>
      <c r="AS30" s="157">
        <f t="shared" si="4"/>
        <v>0</v>
      </c>
      <c r="AT30" s="113">
        <f t="shared" si="5"/>
      </c>
      <c r="AU30" s="113"/>
      <c r="AV30" s="169"/>
      <c r="AW30" s="113"/>
      <c r="AX30" s="113"/>
      <c r="AY30" s="142"/>
      <c r="AZ30" s="142"/>
      <c r="BA30" s="142"/>
      <c r="BB30" s="142"/>
      <c r="BC30" s="113"/>
      <c r="BD30" s="29">
        <f t="shared" si="12"/>
        <v>0</v>
      </c>
      <c r="BE30" s="29">
        <f t="shared" si="12"/>
        <v>0</v>
      </c>
      <c r="BF30" s="29">
        <f t="shared" si="12"/>
        <v>0</v>
      </c>
      <c r="BG30" s="29">
        <f t="shared" si="12"/>
        <v>0</v>
      </c>
      <c r="BH30" s="29">
        <f t="shared" si="12"/>
        <v>0</v>
      </c>
      <c r="BI30" s="29">
        <f t="shared" si="11"/>
        <v>0</v>
      </c>
      <c r="BJ30" s="29">
        <f t="shared" si="11"/>
        <v>0</v>
      </c>
      <c r="BK30" s="29">
        <f t="shared" si="11"/>
        <v>0</v>
      </c>
      <c r="BL30" s="29">
        <f t="shared" si="11"/>
        <v>0</v>
      </c>
      <c r="BM30" s="29">
        <f t="shared" si="11"/>
        <v>0</v>
      </c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142"/>
      <c r="CB30" s="142"/>
      <c r="CC30" s="142"/>
      <c r="CD30" s="142"/>
      <c r="CE30" s="142"/>
      <c r="CF30" s="142"/>
    </row>
    <row r="31" spans="1:84" s="158" customFormat="1" ht="13.5" customHeight="1">
      <c r="A31" s="152"/>
      <c r="B31" s="290">
        <f t="shared" si="8"/>
      </c>
      <c r="C31" s="297"/>
      <c r="D31" s="40"/>
      <c r="E31" s="37">
        <v>25</v>
      </c>
      <c r="F31" s="40"/>
      <c r="G31" s="38" t="s">
        <v>20</v>
      </c>
      <c r="H31" s="38" t="s">
        <v>20</v>
      </c>
      <c r="I31" s="38" t="s">
        <v>20</v>
      </c>
      <c r="J31" s="38" t="s">
        <v>20</v>
      </c>
      <c r="K31" s="38" t="s">
        <v>20</v>
      </c>
      <c r="L31" s="153">
        <f t="shared" si="1"/>
        <v>0</v>
      </c>
      <c r="M31" s="154"/>
      <c r="N31" s="155"/>
      <c r="O31" s="154">
        <f t="shared" si="2"/>
        <v>0</v>
      </c>
      <c r="P31" s="111"/>
      <c r="Q31" s="112">
        <f t="shared" si="3"/>
      </c>
      <c r="R31" s="366">
        <f t="shared" si="9"/>
      </c>
      <c r="S31" s="29">
        <f>COUNTIF(F23:F75,T31)</f>
        <v>0</v>
      </c>
      <c r="T31" s="140">
        <f ca="1">OFFSET(F7,SUM(S7:S30),0)</f>
        <v>0</v>
      </c>
      <c r="U31" s="141">
        <f ca="1">OFFSET(C$7,SUM($S$7:$S30),0)</f>
        <v>0</v>
      </c>
      <c r="V31" s="156">
        <f ca="1">OFFSET($D$7,SUM($S$7:$S30),0)</f>
        <v>0</v>
      </c>
      <c r="W31" s="156">
        <f ca="1">OFFSET($E$7,SUM($S$7:$S30),0)</f>
        <v>15</v>
      </c>
      <c r="X31" s="156">
        <f ca="1">OFFSET($M$7,SUM($S$7:$S30),0)</f>
        <v>0</v>
      </c>
      <c r="Y31" s="156">
        <f ca="1">OFFSET($O$7,SUM($S$7:$S30),0)</f>
        <v>0</v>
      </c>
      <c r="Z31" s="156">
        <f ca="1">OFFSET($Q$7,SUM($S$7:$S30),0)</f>
      </c>
      <c r="AA31" s="141">
        <f ca="1">IF(OFFSET($F$7,SUM($S$7:$S30)+1,0)=$T31,OFFSET($C$7,SUM($S$7:$S30)+1,0),"")</f>
        <v>0</v>
      </c>
      <c r="AB31" s="156">
        <f ca="1">IF(OFFSET($F$7,SUM($S$7:$S30)+1,0)=$T31,OFFSET($D$7,SUM($S$7:$S30)+1,0),"")</f>
        <v>0</v>
      </c>
      <c r="AC31" s="156">
        <f ca="1">IF(OFFSET($F$7,SUM($S$7:$S30)+1,0)=$T31,OFFSET($E$7,SUM($S$7:$S30)+1,0),"")</f>
        <v>16</v>
      </c>
      <c r="AD31" s="156">
        <f ca="1">IF(OFFSET($F$7,SUM($S$7:$S30)+1,0)=$T31,OFFSET($M$7,SUM($S$7:$S30)+1,0),"")</f>
        <v>0</v>
      </c>
      <c r="AE31" s="156">
        <f ca="1">IF(OFFSET($F$7,SUM($S$7:$S30)+1,0)=$T31,OFFSET($O$7,SUM($S$7:$S30)+1,0),"")</f>
        <v>0</v>
      </c>
      <c r="AF31" s="156">
        <f ca="1">IF(OFFSET($F$7,SUM($S$7:$S30)+1,0)=$T31,OFFSET($Q$7,SUM($S$7:$S30)+1,0),"0")</f>
      </c>
      <c r="AG31" s="141">
        <f ca="1">IF(OFFSET($F$7,SUM($S$7:$S30)+2,0)=$T31,OFFSET($C$7,SUM($S$7:$S30)+2,0),"")</f>
        <v>0</v>
      </c>
      <c r="AH31" s="156">
        <f ca="1">IF(OFFSET($F$7,SUM($S$7:$S30)+2,0)=$T31,OFFSET($D$7,SUM($S$7:$S30)+2,0),"")</f>
        <v>0</v>
      </c>
      <c r="AI31" s="156">
        <f ca="1">IF(OFFSET($F$7,SUM($S$7:$S30)+2,0)=$T31,OFFSET($E$7,SUM($S$7:$S30)+2,0),"")</f>
        <v>17</v>
      </c>
      <c r="AJ31" s="156">
        <f ca="1">IF(OFFSET($F$7,SUM($S$7:$S30)+2,0)=$T31,OFFSET($M$7,SUM($S$7:$S30)+2,0),"")</f>
        <v>0</v>
      </c>
      <c r="AK31" s="156">
        <f ca="1">IF(OFFSET($F$7,SUM($S$7:$S30)+2,0)=$T31,OFFSET($O$7,SUM($S$7:$S30)+2,0),"")</f>
        <v>0</v>
      </c>
      <c r="AL31" s="156">
        <f ca="1">IF(OFFSET($F$7,SUM($S$7:$S30)+2,0)=$T31,OFFSET($Q$7,SUM($S$7:$S30)+2,0),"0")</f>
      </c>
      <c r="AM31" s="141">
        <f ca="1">IF(OFFSET($F$7,SUM($S$7:$S30)+3,0)=$T31,OFFSET($C$7,SUM($S$7:$S30)+3,0),"")</f>
        <v>0</v>
      </c>
      <c r="AN31" s="156">
        <f ca="1">IF(OFFSET($F$7,SUM($S$7:$S30)+3,0)=$T31,OFFSET($D$7,SUM($S$7:$S30)+3,0),"")</f>
        <v>0</v>
      </c>
      <c r="AO31" s="156">
        <f ca="1">IF(OFFSET($F$7,SUM($S$7:$S30)+3,0)=$T31,OFFSET($E$7,SUM($S$7:$S30)+3,0),"")</f>
        <v>18</v>
      </c>
      <c r="AP31" s="156">
        <f ca="1">IF(OFFSET($F$7,SUM($S$7:$S30)+3,0)=$T31,OFFSET($M$7,SUM($S$7:$S30)+3,0),"")</f>
        <v>0</v>
      </c>
      <c r="AQ31" s="156">
        <f ca="1">IF(OFFSET($F$7,SUM($S$7:$S30)+3,0)=$T31,OFFSET($O$7,SUM($S$7:$S30)+3,0),"")</f>
        <v>0</v>
      </c>
      <c r="AR31" s="156">
        <f ca="1">IF(OFFSET($F$7,SUM($S$7:$S30)+3,0)=$T31,OFFSET($Q$7,SUM($S$7:$S30)+3,0),"0")</f>
      </c>
      <c r="AS31" s="157">
        <f t="shared" si="4"/>
        <v>0</v>
      </c>
      <c r="AT31" s="113">
        <f t="shared" si="5"/>
      </c>
      <c r="AU31" s="113"/>
      <c r="AV31" s="169"/>
      <c r="AW31" s="113"/>
      <c r="AX31" s="113"/>
      <c r="AY31" s="152"/>
      <c r="AZ31" s="142"/>
      <c r="BA31" s="142"/>
      <c r="BB31" s="142"/>
      <c r="BC31" s="113"/>
      <c r="BD31" s="29">
        <f t="shared" si="12"/>
        <v>0</v>
      </c>
      <c r="BE31" s="29">
        <f t="shared" si="12"/>
        <v>0</v>
      </c>
      <c r="BF31" s="29">
        <f t="shared" si="12"/>
        <v>0</v>
      </c>
      <c r="BG31" s="29">
        <f t="shared" si="12"/>
        <v>0</v>
      </c>
      <c r="BH31" s="29">
        <f t="shared" si="12"/>
        <v>0</v>
      </c>
      <c r="BI31" s="29">
        <f t="shared" si="11"/>
        <v>0</v>
      </c>
      <c r="BJ31" s="29">
        <f t="shared" si="11"/>
        <v>0</v>
      </c>
      <c r="BK31" s="29">
        <f t="shared" si="11"/>
        <v>0</v>
      </c>
      <c r="BL31" s="29">
        <f t="shared" si="11"/>
        <v>0</v>
      </c>
      <c r="BM31" s="29">
        <f t="shared" si="11"/>
        <v>0</v>
      </c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152"/>
      <c r="CB31" s="152"/>
      <c r="CC31" s="152"/>
      <c r="CD31" s="152"/>
      <c r="CE31" s="152"/>
      <c r="CF31" s="152"/>
    </row>
    <row r="32" spans="1:84" s="159" customFormat="1" ht="13.5" customHeight="1">
      <c r="A32" s="142"/>
      <c r="B32" s="290">
        <f t="shared" si="8"/>
      </c>
      <c r="C32" s="297"/>
      <c r="D32" s="40"/>
      <c r="E32" s="37">
        <v>26</v>
      </c>
      <c r="F32" s="40"/>
      <c r="G32" s="38" t="s">
        <v>20</v>
      </c>
      <c r="H32" s="38" t="s">
        <v>20</v>
      </c>
      <c r="I32" s="38" t="s">
        <v>20</v>
      </c>
      <c r="J32" s="38" t="s">
        <v>20</v>
      </c>
      <c r="K32" s="38" t="s">
        <v>20</v>
      </c>
      <c r="L32" s="153">
        <f t="shared" si="1"/>
        <v>0</v>
      </c>
      <c r="M32" s="154"/>
      <c r="N32" s="155"/>
      <c r="O32" s="154">
        <f t="shared" si="2"/>
        <v>0</v>
      </c>
      <c r="P32" s="111"/>
      <c r="Q32" s="112">
        <f t="shared" si="3"/>
      </c>
      <c r="R32" s="366">
        <f t="shared" si="9"/>
      </c>
      <c r="S32" s="29">
        <f>COUNTIF(F23:F75,T32)</f>
        <v>0</v>
      </c>
      <c r="T32" s="140">
        <f ca="1">OFFSET(F7,SUM(S7:S31),0)</f>
        <v>0</v>
      </c>
      <c r="U32" s="141">
        <f ca="1">OFFSET(C$7,SUM($S$7:$S31),0)</f>
        <v>0</v>
      </c>
      <c r="V32" s="156">
        <f ca="1">OFFSET($D$7,SUM($S$7:$S31),0)</f>
        <v>0</v>
      </c>
      <c r="W32" s="156">
        <f ca="1">OFFSET($E$7,SUM($S$7:$S31),0)</f>
        <v>15</v>
      </c>
      <c r="X32" s="156">
        <f ca="1">OFFSET($M$7,SUM($S$7:$S31),0)</f>
        <v>0</v>
      </c>
      <c r="Y32" s="156">
        <f ca="1">OFFSET($O$7,SUM($S$7:$S31),0)</f>
        <v>0</v>
      </c>
      <c r="Z32" s="156">
        <f ca="1">OFFSET($Q$7,SUM($S$7:$S31),0)</f>
      </c>
      <c r="AA32" s="141">
        <f ca="1">IF(OFFSET($F$7,SUM($S$7:$S31)+1,0)=$T32,OFFSET($C$7,SUM($S$7:$S31)+1,0),"")</f>
        <v>0</v>
      </c>
      <c r="AB32" s="156">
        <f ca="1">IF(OFFSET($F$7,SUM($S$7:$S31)+1,0)=$T32,OFFSET($D$7,SUM($S$7:$S31)+1,0),"")</f>
        <v>0</v>
      </c>
      <c r="AC32" s="156">
        <f ca="1">IF(OFFSET($F$7,SUM($S$7:$S31)+1,0)=$T32,OFFSET($E$7,SUM($S$7:$S31)+1,0),"")</f>
        <v>16</v>
      </c>
      <c r="AD32" s="156">
        <f ca="1">IF(OFFSET($F$7,SUM($S$7:$S31)+1,0)=$T32,OFFSET($M$7,SUM($S$7:$S31)+1,0),"")</f>
        <v>0</v>
      </c>
      <c r="AE32" s="156">
        <f ca="1">IF(OFFSET($F$7,SUM($S$7:$S31)+1,0)=$T32,OFFSET($O$7,SUM($S$7:$S31)+1,0),"")</f>
        <v>0</v>
      </c>
      <c r="AF32" s="156">
        <f ca="1">IF(OFFSET($F$7,SUM($S$7:$S31)+1,0)=$T32,OFFSET($Q$7,SUM($S$7:$S31)+1,0),"0")</f>
      </c>
      <c r="AG32" s="141">
        <f ca="1">IF(OFFSET($F$7,SUM($S$7:$S31)+2,0)=$T32,OFFSET($C$7,SUM($S$7:$S31)+2,0),"")</f>
        <v>0</v>
      </c>
      <c r="AH32" s="156">
        <f ca="1">IF(OFFSET($F$7,SUM($S$7:$S31)+2,0)=$T32,OFFSET($D$7,SUM($S$7:$S31)+2,0),"")</f>
        <v>0</v>
      </c>
      <c r="AI32" s="156">
        <f ca="1">IF(OFFSET($F$7,SUM($S$7:$S31)+2,0)=$T32,OFFSET($E$7,SUM($S$7:$S31)+2,0),"")</f>
        <v>17</v>
      </c>
      <c r="AJ32" s="156">
        <f ca="1">IF(OFFSET($F$7,SUM($S$7:$S31)+2,0)=$T32,OFFSET($M$7,SUM($S$7:$S31)+2,0),"")</f>
        <v>0</v>
      </c>
      <c r="AK32" s="156">
        <f ca="1">IF(OFFSET($F$7,SUM($S$7:$S31)+2,0)=$T32,OFFSET($O$7,SUM($S$7:$S31)+2,0),"")</f>
        <v>0</v>
      </c>
      <c r="AL32" s="156">
        <f ca="1">IF(OFFSET($F$7,SUM($S$7:$S31)+2,0)=$T32,OFFSET($Q$7,SUM($S$7:$S31)+2,0),"0")</f>
      </c>
      <c r="AM32" s="141">
        <f ca="1">IF(OFFSET($F$7,SUM($S$7:$S31)+3,0)=$T32,OFFSET($C$7,SUM($S$7:$S31)+3,0),"")</f>
        <v>0</v>
      </c>
      <c r="AN32" s="156">
        <f ca="1">IF(OFFSET($F$7,SUM($S$7:$S31)+3,0)=$T32,OFFSET($D$7,SUM($S$7:$S31)+3,0),"")</f>
        <v>0</v>
      </c>
      <c r="AO32" s="156">
        <f ca="1">IF(OFFSET($F$7,SUM($S$7:$S31)+3,0)=$T32,OFFSET($E$7,SUM($S$7:$S31)+3,0),"")</f>
        <v>18</v>
      </c>
      <c r="AP32" s="156">
        <f ca="1">IF(OFFSET($F$7,SUM($S$7:$S31)+3,0)=$T32,OFFSET($M$7,SUM($S$7:$S31)+3,0),"")</f>
        <v>0</v>
      </c>
      <c r="AQ32" s="156">
        <f ca="1">IF(OFFSET($F$7,SUM($S$7:$S31)+3,0)=$T32,OFFSET($O$7,SUM($S$7:$S31)+3,0),"")</f>
        <v>0</v>
      </c>
      <c r="AR32" s="156">
        <f ca="1">IF(OFFSET($F$7,SUM($S$7:$S31)+3,0)=$T32,OFFSET($Q$7,SUM($S$7:$S31)+3,0),"0")</f>
      </c>
      <c r="AS32" s="157">
        <f t="shared" si="4"/>
        <v>0</v>
      </c>
      <c r="AT32" s="113">
        <f t="shared" si="5"/>
      </c>
      <c r="AU32" s="113"/>
      <c r="AV32" s="169"/>
      <c r="AW32" s="113"/>
      <c r="AX32" s="113"/>
      <c r="AY32" s="142"/>
      <c r="AZ32" s="142"/>
      <c r="BA32" s="142"/>
      <c r="BB32" s="142"/>
      <c r="BC32" s="113"/>
      <c r="BD32" s="29">
        <f t="shared" si="12"/>
        <v>0</v>
      </c>
      <c r="BE32" s="29">
        <f t="shared" si="12"/>
        <v>0</v>
      </c>
      <c r="BF32" s="29">
        <f t="shared" si="12"/>
        <v>0</v>
      </c>
      <c r="BG32" s="29">
        <f t="shared" si="12"/>
        <v>0</v>
      </c>
      <c r="BH32" s="29">
        <f t="shared" si="12"/>
        <v>0</v>
      </c>
      <c r="BI32" s="29">
        <f t="shared" si="11"/>
        <v>0</v>
      </c>
      <c r="BJ32" s="29">
        <f t="shared" si="11"/>
        <v>0</v>
      </c>
      <c r="BK32" s="29">
        <f t="shared" si="11"/>
        <v>0</v>
      </c>
      <c r="BL32" s="29">
        <f t="shared" si="11"/>
        <v>0</v>
      </c>
      <c r="BM32" s="29">
        <f t="shared" si="11"/>
        <v>0</v>
      </c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142"/>
      <c r="CB32" s="142"/>
      <c r="CC32" s="142"/>
      <c r="CD32" s="142"/>
      <c r="CE32" s="142"/>
      <c r="CF32" s="142"/>
    </row>
    <row r="33" spans="1:84" s="159" customFormat="1" ht="13.5" customHeight="1">
      <c r="A33" s="142"/>
      <c r="B33" s="290">
        <f t="shared" si="8"/>
      </c>
      <c r="C33" s="297"/>
      <c r="D33" s="40"/>
      <c r="E33" s="37">
        <v>27</v>
      </c>
      <c r="F33" s="40"/>
      <c r="G33" s="38" t="s">
        <v>20</v>
      </c>
      <c r="H33" s="38" t="s">
        <v>20</v>
      </c>
      <c r="I33" s="38" t="s">
        <v>20</v>
      </c>
      <c r="J33" s="38" t="s">
        <v>20</v>
      </c>
      <c r="K33" s="38" t="s">
        <v>20</v>
      </c>
      <c r="L33" s="153">
        <f t="shared" si="1"/>
        <v>0</v>
      </c>
      <c r="M33" s="154"/>
      <c r="N33" s="155"/>
      <c r="O33" s="154">
        <f t="shared" si="2"/>
        <v>0</v>
      </c>
      <c r="P33" s="111"/>
      <c r="Q33" s="112">
        <f t="shared" si="3"/>
      </c>
      <c r="R33" s="366">
        <f t="shared" si="9"/>
      </c>
      <c r="S33" s="29"/>
      <c r="T33" s="140"/>
      <c r="U33" s="141"/>
      <c r="V33" s="141"/>
      <c r="W33" s="141"/>
      <c r="X33" s="141"/>
      <c r="Y33" s="141"/>
      <c r="Z33" s="141"/>
      <c r="AA33" s="141">
        <f ca="1">IF(OFFSET($F$7,$S32+1,0)=$T33,OFFSET($C$7,$S32+1,0),"")</f>
      </c>
      <c r="AB33" s="141"/>
      <c r="AC33" s="141"/>
      <c r="AD33" s="141"/>
      <c r="AE33" s="141"/>
      <c r="AF33" s="141"/>
      <c r="AG33" s="141">
        <f ca="1">IF(OFFSET($F$7,$S32+2,0)=$T33,OFFSET($C$7,$S32+2,0),"")</f>
      </c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29"/>
      <c r="AT33" s="113">
        <f t="shared" si="5"/>
      </c>
      <c r="AU33" s="113"/>
      <c r="AV33" s="169"/>
      <c r="AW33" s="113"/>
      <c r="AX33" s="113"/>
      <c r="AY33" s="142"/>
      <c r="AZ33" s="142"/>
      <c r="BA33" s="142"/>
      <c r="BB33" s="142"/>
      <c r="BC33" s="113"/>
      <c r="BD33" s="29">
        <f t="shared" si="12"/>
        <v>0</v>
      </c>
      <c r="BE33" s="29">
        <f t="shared" si="12"/>
        <v>0</v>
      </c>
      <c r="BF33" s="29">
        <f t="shared" si="12"/>
        <v>0</v>
      </c>
      <c r="BG33" s="29">
        <f t="shared" si="12"/>
        <v>0</v>
      </c>
      <c r="BH33" s="29">
        <f t="shared" si="12"/>
        <v>0</v>
      </c>
      <c r="BI33" s="29">
        <f t="shared" si="11"/>
        <v>0</v>
      </c>
      <c r="BJ33" s="29">
        <f t="shared" si="11"/>
        <v>0</v>
      </c>
      <c r="BK33" s="29">
        <f t="shared" si="11"/>
        <v>0</v>
      </c>
      <c r="BL33" s="29">
        <f t="shared" si="11"/>
        <v>0</v>
      </c>
      <c r="BM33" s="29">
        <f t="shared" si="11"/>
        <v>0</v>
      </c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142"/>
      <c r="CB33" s="142"/>
      <c r="CC33" s="142"/>
      <c r="CD33" s="142"/>
      <c r="CE33" s="142"/>
      <c r="CF33" s="142"/>
    </row>
    <row r="34" spans="1:84" s="158" customFormat="1" ht="13.5" customHeight="1">
      <c r="A34" s="152"/>
      <c r="B34" s="290">
        <f t="shared" si="8"/>
      </c>
      <c r="C34" s="297"/>
      <c r="D34" s="40"/>
      <c r="E34" s="37">
        <v>28</v>
      </c>
      <c r="F34" s="40"/>
      <c r="G34" s="38" t="s">
        <v>20</v>
      </c>
      <c r="H34" s="38" t="s">
        <v>20</v>
      </c>
      <c r="I34" s="38" t="s">
        <v>20</v>
      </c>
      <c r="J34" s="38" t="s">
        <v>20</v>
      </c>
      <c r="K34" s="38" t="s">
        <v>20</v>
      </c>
      <c r="L34" s="153">
        <f t="shared" si="1"/>
        <v>0</v>
      </c>
      <c r="M34" s="154"/>
      <c r="N34" s="155"/>
      <c r="O34" s="154">
        <f t="shared" si="2"/>
        <v>0</v>
      </c>
      <c r="P34" s="111"/>
      <c r="Q34" s="112">
        <f t="shared" si="3"/>
      </c>
      <c r="R34" s="366">
        <f t="shared" si="9"/>
      </c>
      <c r="S34" s="29"/>
      <c r="T34" s="140"/>
      <c r="U34" s="141"/>
      <c r="V34" s="141"/>
      <c r="W34" s="141"/>
      <c r="X34" s="141"/>
      <c r="Y34" s="141"/>
      <c r="Z34" s="141"/>
      <c r="AA34" s="141">
        <f ca="1">IF(OFFSET($F$7,$S33+1,0)=$T34,OFFSET($C$7,$S33+1,0),"")</f>
      </c>
      <c r="AB34" s="141"/>
      <c r="AC34" s="141"/>
      <c r="AD34" s="141"/>
      <c r="AE34" s="141"/>
      <c r="AF34" s="141"/>
      <c r="AG34" s="141">
        <f ca="1">IF(OFFSET($F$7,$S33+2,0)=$T34,OFFSET($C$7,$S33+2,0),"")</f>
      </c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29"/>
      <c r="AT34" s="113">
        <f t="shared" si="5"/>
      </c>
      <c r="AU34" s="113"/>
      <c r="AV34" s="169"/>
      <c r="AW34" s="113"/>
      <c r="AX34" s="113"/>
      <c r="AY34" s="152"/>
      <c r="AZ34" s="142"/>
      <c r="BA34" s="142"/>
      <c r="BB34" s="142"/>
      <c r="BC34" s="113"/>
      <c r="BD34" s="29">
        <f t="shared" si="12"/>
        <v>0</v>
      </c>
      <c r="BE34" s="29">
        <f t="shared" si="12"/>
        <v>0</v>
      </c>
      <c r="BF34" s="29">
        <f t="shared" si="12"/>
        <v>0</v>
      </c>
      <c r="BG34" s="29">
        <f t="shared" si="12"/>
        <v>0</v>
      </c>
      <c r="BH34" s="29">
        <f t="shared" si="12"/>
        <v>0</v>
      </c>
      <c r="BI34" s="29">
        <f t="shared" si="11"/>
        <v>0</v>
      </c>
      <c r="BJ34" s="29">
        <f t="shared" si="11"/>
        <v>0</v>
      </c>
      <c r="BK34" s="29">
        <f t="shared" si="11"/>
        <v>0</v>
      </c>
      <c r="BL34" s="29">
        <f t="shared" si="11"/>
        <v>0</v>
      </c>
      <c r="BM34" s="29">
        <f t="shared" si="11"/>
        <v>0</v>
      </c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152"/>
      <c r="CB34" s="152"/>
      <c r="CC34" s="152"/>
      <c r="CD34" s="152"/>
      <c r="CE34" s="152"/>
      <c r="CF34" s="152"/>
    </row>
    <row r="35" spans="1:84" s="158" customFormat="1" ht="13.5" customHeight="1">
      <c r="A35" s="152"/>
      <c r="B35" s="290">
        <f t="shared" si="8"/>
      </c>
      <c r="C35" s="297"/>
      <c r="D35" s="40"/>
      <c r="E35" s="37">
        <v>29</v>
      </c>
      <c r="F35" s="40"/>
      <c r="G35" s="38" t="s">
        <v>20</v>
      </c>
      <c r="H35" s="38" t="s">
        <v>20</v>
      </c>
      <c r="I35" s="38" t="s">
        <v>20</v>
      </c>
      <c r="J35" s="38" t="s">
        <v>20</v>
      </c>
      <c r="K35" s="38" t="s">
        <v>20</v>
      </c>
      <c r="L35" s="153">
        <f t="shared" si="1"/>
        <v>0</v>
      </c>
      <c r="M35" s="154"/>
      <c r="N35" s="155"/>
      <c r="O35" s="154">
        <f t="shared" si="2"/>
        <v>0</v>
      </c>
      <c r="P35" s="111"/>
      <c r="Q35" s="112">
        <f t="shared" si="3"/>
      </c>
      <c r="R35" s="366">
        <f t="shared" si="9"/>
      </c>
      <c r="S35" s="29"/>
      <c r="T35" s="140"/>
      <c r="U35" s="141"/>
      <c r="V35" s="141"/>
      <c r="W35" s="141"/>
      <c r="X35" s="141"/>
      <c r="Y35" s="141"/>
      <c r="Z35" s="141"/>
      <c r="AA35" s="141">
        <f ca="1">IF(OFFSET($F$7,$S34+1,0)=$T35,OFFSET($C$7,$S34+1,0),"")</f>
      </c>
      <c r="AB35" s="141"/>
      <c r="AC35" s="141"/>
      <c r="AD35" s="141"/>
      <c r="AE35" s="141"/>
      <c r="AF35" s="141"/>
      <c r="AG35" s="141">
        <f ca="1">IF(OFFSET($F$7,$S34+2,0)=$T35,OFFSET($C$7,$S34+2,0),"")</f>
      </c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29"/>
      <c r="AT35" s="113">
        <f t="shared" si="5"/>
      </c>
      <c r="AU35" s="113"/>
      <c r="AV35" s="169"/>
      <c r="AW35" s="113"/>
      <c r="AX35" s="113"/>
      <c r="AY35" s="152"/>
      <c r="AZ35" s="142"/>
      <c r="BA35" s="142"/>
      <c r="BB35" s="142"/>
      <c r="BC35" s="113"/>
      <c r="BD35" s="29">
        <f t="shared" si="12"/>
        <v>0</v>
      </c>
      <c r="BE35" s="29">
        <f t="shared" si="12"/>
        <v>0</v>
      </c>
      <c r="BF35" s="29">
        <f t="shared" si="12"/>
        <v>0</v>
      </c>
      <c r="BG35" s="29">
        <f t="shared" si="12"/>
        <v>0</v>
      </c>
      <c r="BH35" s="29">
        <f t="shared" si="12"/>
        <v>0</v>
      </c>
      <c r="BI35" s="29">
        <f t="shared" si="11"/>
        <v>0</v>
      </c>
      <c r="BJ35" s="29">
        <f t="shared" si="11"/>
        <v>0</v>
      </c>
      <c r="BK35" s="29">
        <f t="shared" si="11"/>
        <v>0</v>
      </c>
      <c r="BL35" s="29">
        <f t="shared" si="11"/>
        <v>0</v>
      </c>
      <c r="BM35" s="29">
        <f t="shared" si="11"/>
        <v>0</v>
      </c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152"/>
      <c r="CB35" s="152"/>
      <c r="CC35" s="152"/>
      <c r="CD35" s="152"/>
      <c r="CE35" s="152"/>
      <c r="CF35" s="152"/>
    </row>
    <row r="36" spans="1:84" s="159" customFormat="1" ht="13.5" customHeight="1">
      <c r="A36" s="142"/>
      <c r="B36" s="290">
        <f t="shared" si="8"/>
      </c>
      <c r="C36" s="297"/>
      <c r="D36" s="40"/>
      <c r="E36" s="37">
        <v>30</v>
      </c>
      <c r="F36" s="40"/>
      <c r="G36" s="38" t="s">
        <v>20</v>
      </c>
      <c r="H36" s="38" t="s">
        <v>20</v>
      </c>
      <c r="I36" s="38" t="s">
        <v>20</v>
      </c>
      <c r="J36" s="38" t="s">
        <v>20</v>
      </c>
      <c r="K36" s="38" t="s">
        <v>20</v>
      </c>
      <c r="L36" s="153">
        <f t="shared" si="1"/>
        <v>0</v>
      </c>
      <c r="M36" s="154"/>
      <c r="N36" s="155"/>
      <c r="O36" s="154">
        <f t="shared" si="2"/>
        <v>0</v>
      </c>
      <c r="P36" s="111"/>
      <c r="Q36" s="112">
        <f t="shared" si="3"/>
      </c>
      <c r="R36" s="366">
        <f t="shared" si="9"/>
      </c>
      <c r="S36" s="29">
        <v>5</v>
      </c>
      <c r="T36" s="140" t="s">
        <v>143</v>
      </c>
      <c r="U36" s="141" t="s">
        <v>138</v>
      </c>
      <c r="V36" s="141" t="s">
        <v>128</v>
      </c>
      <c r="W36" s="141">
        <v>12</v>
      </c>
      <c r="X36" s="141">
        <v>0</v>
      </c>
      <c r="Y36" s="141">
        <v>88.15</v>
      </c>
      <c r="Z36" s="141">
        <v>93.86</v>
      </c>
      <c r="AA36" s="141" t="s">
        <v>125</v>
      </c>
      <c r="AB36" s="141" t="s">
        <v>126</v>
      </c>
      <c r="AC36" s="141">
        <v>10</v>
      </c>
      <c r="AD36" s="141">
        <v>0</v>
      </c>
      <c r="AE36" s="141">
        <v>81.01</v>
      </c>
      <c r="AF36" s="141">
        <v>83.15</v>
      </c>
      <c r="AG36" s="141" t="s">
        <v>123</v>
      </c>
      <c r="AH36" s="141" t="s">
        <v>124</v>
      </c>
      <c r="AI36" s="141">
        <v>9</v>
      </c>
      <c r="AJ36" s="141">
        <v>0</v>
      </c>
      <c r="AK36" s="141">
        <v>76.09</v>
      </c>
      <c r="AL36" s="141">
        <v>77.58</v>
      </c>
      <c r="AM36" s="141" t="s">
        <v>117</v>
      </c>
      <c r="AN36" s="141" t="s">
        <v>118</v>
      </c>
      <c r="AO36" s="141">
        <v>4</v>
      </c>
      <c r="AP36" s="141">
        <v>0</v>
      </c>
      <c r="AQ36" s="141">
        <v>0</v>
      </c>
      <c r="AR36" s="141">
        <v>56</v>
      </c>
      <c r="AS36" s="29">
        <v>254.59000000000003</v>
      </c>
      <c r="AT36" s="113">
        <f t="shared" si="5"/>
      </c>
      <c r="AU36" s="113"/>
      <c r="AV36" s="169"/>
      <c r="AW36" s="113"/>
      <c r="AX36" s="113"/>
      <c r="AY36" s="142"/>
      <c r="AZ36" s="142"/>
      <c r="BA36" s="142"/>
      <c r="BB36" s="142"/>
      <c r="BC36" s="113"/>
      <c r="BD36" s="29">
        <f t="shared" si="12"/>
        <v>0</v>
      </c>
      <c r="BE36" s="29">
        <f t="shared" si="12"/>
        <v>0</v>
      </c>
      <c r="BF36" s="29">
        <f t="shared" si="12"/>
        <v>0</v>
      </c>
      <c r="BG36" s="29">
        <f t="shared" si="12"/>
        <v>0</v>
      </c>
      <c r="BH36" s="29">
        <f t="shared" si="12"/>
        <v>0</v>
      </c>
      <c r="BI36" s="29">
        <f t="shared" si="11"/>
        <v>0</v>
      </c>
      <c r="BJ36" s="29">
        <f t="shared" si="11"/>
        <v>0</v>
      </c>
      <c r="BK36" s="29">
        <f t="shared" si="11"/>
        <v>0</v>
      </c>
      <c r="BL36" s="29">
        <f t="shared" si="11"/>
        <v>0</v>
      </c>
      <c r="BM36" s="29">
        <f t="shared" si="11"/>
        <v>0</v>
      </c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142"/>
      <c r="CB36" s="142"/>
      <c r="CC36" s="142"/>
      <c r="CD36" s="142"/>
      <c r="CE36" s="142"/>
      <c r="CF36" s="142"/>
    </row>
    <row r="37" spans="1:84" s="159" customFormat="1" ht="13.5" customHeight="1">
      <c r="A37" s="142"/>
      <c r="B37" s="290">
        <f t="shared" si="8"/>
      </c>
      <c r="C37" s="297"/>
      <c r="D37" s="40"/>
      <c r="E37" s="37">
        <v>31</v>
      </c>
      <c r="F37" s="40"/>
      <c r="G37" s="38" t="s">
        <v>20</v>
      </c>
      <c r="H37" s="38" t="s">
        <v>20</v>
      </c>
      <c r="I37" s="38" t="s">
        <v>20</v>
      </c>
      <c r="J37" s="38" t="s">
        <v>20</v>
      </c>
      <c r="K37" s="38" t="s">
        <v>20</v>
      </c>
      <c r="L37" s="153">
        <f t="shared" si="1"/>
        <v>0</v>
      </c>
      <c r="M37" s="154"/>
      <c r="N37" s="155"/>
      <c r="O37" s="154">
        <f t="shared" si="2"/>
        <v>0</v>
      </c>
      <c r="P37" s="111"/>
      <c r="Q37" s="112">
        <f t="shared" si="3"/>
      </c>
      <c r="R37" s="366">
        <f t="shared" si="9"/>
      </c>
      <c r="S37" s="29">
        <v>3</v>
      </c>
      <c r="T37" s="140" t="s">
        <v>144</v>
      </c>
      <c r="U37" s="141" t="s">
        <v>135</v>
      </c>
      <c r="V37" s="141" t="s">
        <v>119</v>
      </c>
      <c r="W37" s="141">
        <v>5</v>
      </c>
      <c r="X37" s="141">
        <v>0</v>
      </c>
      <c r="Y37" s="141">
        <v>91.74</v>
      </c>
      <c r="Z37" s="141">
        <v>91.92</v>
      </c>
      <c r="AA37" s="141" t="s">
        <v>137</v>
      </c>
      <c r="AB37" s="141" t="s">
        <v>127</v>
      </c>
      <c r="AC37" s="141">
        <v>11</v>
      </c>
      <c r="AD37" s="141">
        <v>0</v>
      </c>
      <c r="AE37" s="141">
        <v>61.49</v>
      </c>
      <c r="AF37" s="141">
        <v>78.91</v>
      </c>
      <c r="AG37" s="141" t="s">
        <v>120</v>
      </c>
      <c r="AH37" s="141" t="s">
        <v>121</v>
      </c>
      <c r="AI37" s="141">
        <v>6</v>
      </c>
      <c r="AJ37" s="141">
        <v>0</v>
      </c>
      <c r="AK37" s="141">
        <v>69.44</v>
      </c>
      <c r="AL37" s="141">
        <v>75.24</v>
      </c>
      <c r="AM37" s="141" t="s">
        <v>102</v>
      </c>
      <c r="AN37" s="141" t="s">
        <v>102</v>
      </c>
      <c r="AO37" s="141" t="s">
        <v>102</v>
      </c>
      <c r="AP37" s="141" t="s">
        <v>102</v>
      </c>
      <c r="AQ37" s="141" t="s">
        <v>102</v>
      </c>
      <c r="AR37" s="141" t="s">
        <v>147</v>
      </c>
      <c r="AS37" s="29">
        <v>246.07</v>
      </c>
      <c r="AT37" s="113">
        <f t="shared" si="5"/>
      </c>
      <c r="AU37" s="113"/>
      <c r="AV37" s="169"/>
      <c r="AW37" s="113"/>
      <c r="AX37" s="113"/>
      <c r="AY37" s="142"/>
      <c r="AZ37" s="142"/>
      <c r="BA37" s="142"/>
      <c r="BB37" s="142"/>
      <c r="BC37" s="113"/>
      <c r="BD37" s="29">
        <f aca="true" t="shared" si="13" ref="BD37:BH46">IF($F37=BD$6,MAX($G37:$K37),0)</f>
        <v>0</v>
      </c>
      <c r="BE37" s="29">
        <f t="shared" si="13"/>
        <v>0</v>
      </c>
      <c r="BF37" s="29">
        <f t="shared" si="13"/>
        <v>0</v>
      </c>
      <c r="BG37" s="29">
        <f t="shared" si="13"/>
        <v>0</v>
      </c>
      <c r="BH37" s="29">
        <f t="shared" si="13"/>
        <v>0</v>
      </c>
      <c r="BI37" s="29">
        <f t="shared" si="11"/>
        <v>0</v>
      </c>
      <c r="BJ37" s="29">
        <f t="shared" si="11"/>
        <v>0</v>
      </c>
      <c r="BK37" s="29">
        <f t="shared" si="11"/>
        <v>0</v>
      </c>
      <c r="BL37" s="29">
        <f t="shared" si="11"/>
        <v>0</v>
      </c>
      <c r="BM37" s="29">
        <f t="shared" si="11"/>
        <v>0</v>
      </c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142"/>
      <c r="CB37" s="142"/>
      <c r="CC37" s="142"/>
      <c r="CD37" s="142"/>
      <c r="CE37" s="142"/>
      <c r="CF37" s="142"/>
    </row>
    <row r="38" spans="1:84" s="159" customFormat="1" ht="13.5" customHeight="1">
      <c r="A38" s="142"/>
      <c r="B38" s="290">
        <f t="shared" si="8"/>
      </c>
      <c r="C38" s="39"/>
      <c r="D38" s="40"/>
      <c r="E38" s="37">
        <v>32</v>
      </c>
      <c r="F38" s="40"/>
      <c r="G38" s="38" t="s">
        <v>20</v>
      </c>
      <c r="H38" s="38" t="s">
        <v>20</v>
      </c>
      <c r="I38" s="38" t="s">
        <v>20</v>
      </c>
      <c r="J38" s="38" t="s">
        <v>20</v>
      </c>
      <c r="K38" s="38" t="s">
        <v>20</v>
      </c>
      <c r="L38" s="153">
        <f t="shared" si="1"/>
        <v>0</v>
      </c>
      <c r="M38" s="154"/>
      <c r="N38" s="155"/>
      <c r="O38" s="154">
        <f t="shared" si="2"/>
        <v>0</v>
      </c>
      <c r="P38" s="111"/>
      <c r="Q38" s="112">
        <f t="shared" si="3"/>
      </c>
      <c r="R38" s="366">
        <f t="shared" si="9"/>
      </c>
      <c r="S38" s="29">
        <v>4</v>
      </c>
      <c r="T38" s="140" t="s">
        <v>141</v>
      </c>
      <c r="U38" s="141" t="s">
        <v>136</v>
      </c>
      <c r="V38" s="141" t="s">
        <v>112</v>
      </c>
      <c r="W38" s="141">
        <v>8</v>
      </c>
      <c r="X38" s="141">
        <v>0</v>
      </c>
      <c r="Y38" s="141">
        <v>75.66</v>
      </c>
      <c r="Z38" s="141">
        <v>84.5</v>
      </c>
      <c r="AA38" s="141" t="s">
        <v>139</v>
      </c>
      <c r="AB38" s="141" t="s">
        <v>110</v>
      </c>
      <c r="AC38" s="141">
        <v>13</v>
      </c>
      <c r="AD38" s="141">
        <v>0</v>
      </c>
      <c r="AE38" s="141">
        <v>69.9</v>
      </c>
      <c r="AF38" s="141">
        <v>72.71</v>
      </c>
      <c r="AG38" s="141" t="s">
        <v>114</v>
      </c>
      <c r="AH38" s="141" t="s">
        <v>110</v>
      </c>
      <c r="AI38" s="141">
        <v>1</v>
      </c>
      <c r="AJ38" s="141">
        <v>0</v>
      </c>
      <c r="AK38" s="141">
        <v>70.2</v>
      </c>
      <c r="AL38" s="141">
        <v>70.96</v>
      </c>
      <c r="AM38" s="141" t="s">
        <v>140</v>
      </c>
      <c r="AN38" s="141" t="s">
        <v>113</v>
      </c>
      <c r="AO38" s="141">
        <v>14</v>
      </c>
      <c r="AP38" s="141">
        <v>0</v>
      </c>
      <c r="AQ38" s="141">
        <v>62</v>
      </c>
      <c r="AR38" s="141">
        <v>66.18</v>
      </c>
      <c r="AS38" s="29">
        <v>228.17</v>
      </c>
      <c r="AT38" s="113">
        <f t="shared" si="5"/>
      </c>
      <c r="AU38" s="113"/>
      <c r="AV38" s="169"/>
      <c r="AW38" s="113"/>
      <c r="AX38" s="113"/>
      <c r="AY38" s="142"/>
      <c r="AZ38" s="142"/>
      <c r="BA38" s="142"/>
      <c r="BB38" s="142"/>
      <c r="BC38" s="113"/>
      <c r="BD38" s="29">
        <f t="shared" si="13"/>
        <v>0</v>
      </c>
      <c r="BE38" s="29">
        <f t="shared" si="13"/>
        <v>0</v>
      </c>
      <c r="BF38" s="29">
        <f t="shared" si="13"/>
        <v>0</v>
      </c>
      <c r="BG38" s="29">
        <f t="shared" si="13"/>
        <v>0</v>
      </c>
      <c r="BH38" s="29">
        <f t="shared" si="13"/>
        <v>0</v>
      </c>
      <c r="BI38" s="29">
        <f t="shared" si="11"/>
        <v>0</v>
      </c>
      <c r="BJ38" s="29">
        <f t="shared" si="11"/>
        <v>0</v>
      </c>
      <c r="BK38" s="29">
        <f t="shared" si="11"/>
        <v>0</v>
      </c>
      <c r="BL38" s="29">
        <f t="shared" si="11"/>
        <v>0</v>
      </c>
      <c r="BM38" s="29">
        <f t="shared" si="11"/>
        <v>0</v>
      </c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142"/>
      <c r="CB38" s="142"/>
      <c r="CC38" s="142"/>
      <c r="CD38" s="142"/>
      <c r="CE38" s="142"/>
      <c r="CF38" s="142"/>
    </row>
    <row r="39" spans="1:84" s="159" customFormat="1" ht="13.5" customHeight="1">
      <c r="A39" s="142"/>
      <c r="B39" s="290">
        <f t="shared" si="8"/>
      </c>
      <c r="C39" s="39"/>
      <c r="D39" s="40"/>
      <c r="E39" s="37">
        <v>33</v>
      </c>
      <c r="F39" s="40"/>
      <c r="G39" s="38" t="s">
        <v>20</v>
      </c>
      <c r="H39" s="38" t="s">
        <v>20</v>
      </c>
      <c r="I39" s="38" t="s">
        <v>20</v>
      </c>
      <c r="J39" s="38" t="s">
        <v>20</v>
      </c>
      <c r="K39" s="38" t="s">
        <v>20</v>
      </c>
      <c r="L39" s="153">
        <f t="shared" si="1"/>
        <v>0</v>
      </c>
      <c r="M39" s="154"/>
      <c r="N39" s="155"/>
      <c r="O39" s="154">
        <f aca="true" t="shared" si="14" ref="O39:O56">IF(G39=MAX(G39:K39),MAX(H39:K39),IF(H39=MAX(G39:K39),MAX(G39,I39,J39,K39),IF(I39=MAX(G39:K39),MAX(G39,H39,J39,K39),IF(J39=MAX(G39:K39),MAX(G39:I39,K39),IF(K39=MAX(G39:K39),MAX(G39:J39),0)))))</f>
        <v>0</v>
      </c>
      <c r="P39" s="111"/>
      <c r="Q39" s="112">
        <f aca="true" t="shared" si="15" ref="Q39:Q56">IF(C39="","",MAX(G39:K39))</f>
      </c>
      <c r="R39" s="366">
        <f t="shared" si="9"/>
      </c>
      <c r="S39" s="29">
        <v>1</v>
      </c>
      <c r="T39" s="140" t="s">
        <v>148</v>
      </c>
      <c r="U39" s="141" t="s">
        <v>134</v>
      </c>
      <c r="V39" s="141" t="s">
        <v>116</v>
      </c>
      <c r="W39" s="141">
        <v>3</v>
      </c>
      <c r="X39" s="141">
        <v>0</v>
      </c>
      <c r="Y39" s="141">
        <v>96.06</v>
      </c>
      <c r="Z39" s="141">
        <v>97.46</v>
      </c>
      <c r="AA39" s="141" t="s">
        <v>102</v>
      </c>
      <c r="AB39" s="141" t="s">
        <v>102</v>
      </c>
      <c r="AC39" s="141" t="s">
        <v>102</v>
      </c>
      <c r="AD39" s="141" t="s">
        <v>102</v>
      </c>
      <c r="AE39" s="141" t="s">
        <v>102</v>
      </c>
      <c r="AF39" s="141" t="s">
        <v>147</v>
      </c>
      <c r="AG39" s="141" t="s">
        <v>102</v>
      </c>
      <c r="AH39" s="141" t="s">
        <v>102</v>
      </c>
      <c r="AI39" s="141" t="s">
        <v>102</v>
      </c>
      <c r="AJ39" s="141" t="s">
        <v>102</v>
      </c>
      <c r="AK39" s="141" t="s">
        <v>102</v>
      </c>
      <c r="AL39" s="141">
        <v>0</v>
      </c>
      <c r="AM39" s="141" t="s">
        <v>102</v>
      </c>
      <c r="AN39" s="141" t="s">
        <v>102</v>
      </c>
      <c r="AO39" s="141" t="s">
        <v>102</v>
      </c>
      <c r="AP39" s="141" t="s">
        <v>102</v>
      </c>
      <c r="AQ39" s="141" t="s">
        <v>102</v>
      </c>
      <c r="AR39" s="141" t="s">
        <v>147</v>
      </c>
      <c r="AS39" s="29">
        <v>97.46</v>
      </c>
      <c r="AT39" s="113">
        <f aca="true" t="shared" si="16" ref="AT39:AT56">_xlfn.IFERROR(Q39-MAX($Q$7:$Q$56),"")</f>
      </c>
      <c r="AU39" s="113"/>
      <c r="AV39" s="169"/>
      <c r="AW39" s="113"/>
      <c r="AX39" s="113"/>
      <c r="AY39" s="142"/>
      <c r="AZ39" s="142"/>
      <c r="BA39" s="142"/>
      <c r="BB39" s="142"/>
      <c r="BC39" s="113"/>
      <c r="BD39" s="29">
        <f t="shared" si="13"/>
        <v>0</v>
      </c>
      <c r="BE39" s="29">
        <f t="shared" si="13"/>
        <v>0</v>
      </c>
      <c r="BF39" s="29">
        <f t="shared" si="13"/>
        <v>0</v>
      </c>
      <c r="BG39" s="29">
        <f t="shared" si="13"/>
        <v>0</v>
      </c>
      <c r="BH39" s="29">
        <f t="shared" si="13"/>
        <v>0</v>
      </c>
      <c r="BI39" s="29">
        <f aca="true" t="shared" si="17" ref="BI39:BM54">IF($F39=BI$6,MAX($G39:$K39),0)</f>
        <v>0</v>
      </c>
      <c r="BJ39" s="29">
        <f t="shared" si="17"/>
        <v>0</v>
      </c>
      <c r="BK39" s="29">
        <f t="shared" si="17"/>
        <v>0</v>
      </c>
      <c r="BL39" s="29">
        <f t="shared" si="17"/>
        <v>0</v>
      </c>
      <c r="BM39" s="29">
        <f t="shared" si="17"/>
        <v>0</v>
      </c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142"/>
      <c r="CB39" s="142"/>
      <c r="CC39" s="142"/>
      <c r="CD39" s="142"/>
      <c r="CE39" s="142"/>
      <c r="CF39" s="142"/>
    </row>
    <row r="40" spans="1:84" s="159" customFormat="1" ht="13.5" customHeight="1">
      <c r="A40" s="142"/>
      <c r="B40" s="290">
        <f t="shared" si="8"/>
      </c>
      <c r="C40" s="39"/>
      <c r="D40" s="40"/>
      <c r="E40" s="37">
        <v>34</v>
      </c>
      <c r="F40" s="40"/>
      <c r="G40" s="38" t="s">
        <v>20</v>
      </c>
      <c r="H40" s="38" t="s">
        <v>20</v>
      </c>
      <c r="I40" s="38" t="s">
        <v>20</v>
      </c>
      <c r="J40" s="38" t="s">
        <v>20</v>
      </c>
      <c r="K40" s="38" t="s">
        <v>20</v>
      </c>
      <c r="L40" s="153">
        <f t="shared" si="1"/>
        <v>0</v>
      </c>
      <c r="M40" s="154"/>
      <c r="N40" s="155"/>
      <c r="O40" s="154">
        <f t="shared" si="14"/>
        <v>0</v>
      </c>
      <c r="P40" s="111"/>
      <c r="Q40" s="112">
        <f t="shared" si="15"/>
      </c>
      <c r="R40" s="366">
        <f t="shared" si="9"/>
      </c>
      <c r="S40" s="29">
        <v>1</v>
      </c>
      <c r="T40" s="140" t="s">
        <v>142</v>
      </c>
      <c r="U40" s="141" t="s">
        <v>133</v>
      </c>
      <c r="V40" s="141" t="s">
        <v>115</v>
      </c>
      <c r="W40" s="141">
        <v>2</v>
      </c>
      <c r="X40" s="141">
        <v>0</v>
      </c>
      <c r="Y40" s="141">
        <v>76.48</v>
      </c>
      <c r="Z40" s="141">
        <v>77.33</v>
      </c>
      <c r="AA40" s="141" t="s">
        <v>102</v>
      </c>
      <c r="AB40" s="141" t="s">
        <v>102</v>
      </c>
      <c r="AC40" s="141" t="s">
        <v>102</v>
      </c>
      <c r="AD40" s="141" t="s">
        <v>102</v>
      </c>
      <c r="AE40" s="141" t="s">
        <v>102</v>
      </c>
      <c r="AF40" s="141" t="s">
        <v>147</v>
      </c>
      <c r="AG40" s="141" t="s">
        <v>102</v>
      </c>
      <c r="AH40" s="141" t="s">
        <v>102</v>
      </c>
      <c r="AI40" s="141" t="s">
        <v>102</v>
      </c>
      <c r="AJ40" s="141" t="s">
        <v>102</v>
      </c>
      <c r="AK40" s="141" t="s">
        <v>102</v>
      </c>
      <c r="AL40" s="141" t="s">
        <v>147</v>
      </c>
      <c r="AM40" s="141" t="s">
        <v>102</v>
      </c>
      <c r="AN40" s="141" t="s">
        <v>102</v>
      </c>
      <c r="AO40" s="141" t="s">
        <v>102</v>
      </c>
      <c r="AP40" s="141" t="s">
        <v>102</v>
      </c>
      <c r="AQ40" s="141" t="s">
        <v>102</v>
      </c>
      <c r="AR40" s="141" t="s">
        <v>147</v>
      </c>
      <c r="AS40" s="29">
        <v>77.33</v>
      </c>
      <c r="AT40" s="113">
        <f t="shared" si="16"/>
      </c>
      <c r="AU40" s="113"/>
      <c r="AV40" s="169"/>
      <c r="AW40" s="113"/>
      <c r="AX40" s="113"/>
      <c r="AY40" s="142"/>
      <c r="AZ40" s="142"/>
      <c r="BA40" s="142"/>
      <c r="BB40" s="142"/>
      <c r="BC40" s="113"/>
      <c r="BD40" s="29">
        <f t="shared" si="13"/>
        <v>0</v>
      </c>
      <c r="BE40" s="29">
        <f t="shared" si="13"/>
        <v>0</v>
      </c>
      <c r="BF40" s="29">
        <f t="shared" si="13"/>
        <v>0</v>
      </c>
      <c r="BG40" s="29">
        <f t="shared" si="13"/>
        <v>0</v>
      </c>
      <c r="BH40" s="29">
        <f t="shared" si="13"/>
        <v>0</v>
      </c>
      <c r="BI40" s="29">
        <f t="shared" si="17"/>
        <v>0</v>
      </c>
      <c r="BJ40" s="29">
        <f t="shared" si="17"/>
        <v>0</v>
      </c>
      <c r="BK40" s="29">
        <f t="shared" si="17"/>
        <v>0</v>
      </c>
      <c r="BL40" s="29">
        <f t="shared" si="17"/>
        <v>0</v>
      </c>
      <c r="BM40" s="29">
        <f t="shared" si="17"/>
        <v>0</v>
      </c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142"/>
      <c r="CB40" s="142"/>
      <c r="CC40" s="142"/>
      <c r="CD40" s="142"/>
      <c r="CE40" s="142"/>
      <c r="CF40" s="142"/>
    </row>
    <row r="41" spans="1:84" s="159" customFormat="1" ht="13.5" customHeight="1">
      <c r="A41" s="142"/>
      <c r="B41" s="290">
        <f t="shared" si="8"/>
      </c>
      <c r="C41" s="39"/>
      <c r="D41" s="40"/>
      <c r="E41" s="37">
        <v>35</v>
      </c>
      <c r="F41" s="40"/>
      <c r="G41" s="38" t="s">
        <v>20</v>
      </c>
      <c r="H41" s="38" t="s">
        <v>20</v>
      </c>
      <c r="I41" s="38" t="s">
        <v>20</v>
      </c>
      <c r="J41" s="38" t="s">
        <v>20</v>
      </c>
      <c r="K41" s="38" t="s">
        <v>20</v>
      </c>
      <c r="L41" s="153">
        <f t="shared" si="1"/>
        <v>0</v>
      </c>
      <c r="M41" s="154"/>
      <c r="N41" s="155"/>
      <c r="O41" s="154">
        <f t="shared" si="14"/>
        <v>0</v>
      </c>
      <c r="P41" s="111"/>
      <c r="Q41" s="112">
        <f t="shared" si="15"/>
      </c>
      <c r="R41" s="366">
        <f t="shared" si="9"/>
      </c>
      <c r="S41" s="29">
        <v>0</v>
      </c>
      <c r="T41" s="140">
        <v>0</v>
      </c>
      <c r="U41" s="141">
        <v>0</v>
      </c>
      <c r="V41" s="141">
        <v>0</v>
      </c>
      <c r="W41" s="141">
        <v>15</v>
      </c>
      <c r="X41" s="141">
        <v>0</v>
      </c>
      <c r="Y41" s="141">
        <v>0</v>
      </c>
      <c r="Z41" s="141" t="s">
        <v>102</v>
      </c>
      <c r="AA41" s="141">
        <v>0</v>
      </c>
      <c r="AB41" s="141">
        <v>0</v>
      </c>
      <c r="AC41" s="141">
        <v>16</v>
      </c>
      <c r="AD41" s="141">
        <v>0</v>
      </c>
      <c r="AE41" s="141">
        <v>0</v>
      </c>
      <c r="AF41" s="141" t="s">
        <v>102</v>
      </c>
      <c r="AG41" s="141">
        <v>0</v>
      </c>
      <c r="AH41" s="141">
        <v>0</v>
      </c>
      <c r="AI41" s="141">
        <v>17</v>
      </c>
      <c r="AJ41" s="141">
        <v>0</v>
      </c>
      <c r="AK41" s="141">
        <v>0</v>
      </c>
      <c r="AL41" s="141" t="s">
        <v>102</v>
      </c>
      <c r="AM41" s="141">
        <v>0</v>
      </c>
      <c r="AN41" s="141">
        <v>0</v>
      </c>
      <c r="AO41" s="141">
        <v>18</v>
      </c>
      <c r="AP41" s="141">
        <v>0</v>
      </c>
      <c r="AQ41" s="141">
        <v>0</v>
      </c>
      <c r="AR41" s="141" t="s">
        <v>102</v>
      </c>
      <c r="AS41" s="29">
        <v>0</v>
      </c>
      <c r="AT41" s="113">
        <f t="shared" si="16"/>
      </c>
      <c r="AU41" s="113"/>
      <c r="AV41" s="169"/>
      <c r="AW41" s="113"/>
      <c r="AX41" s="113"/>
      <c r="AY41" s="142"/>
      <c r="AZ41" s="142"/>
      <c r="BA41" s="142"/>
      <c r="BB41" s="142"/>
      <c r="BC41" s="113"/>
      <c r="BD41" s="29">
        <f t="shared" si="13"/>
        <v>0</v>
      </c>
      <c r="BE41" s="29">
        <f t="shared" si="13"/>
        <v>0</v>
      </c>
      <c r="BF41" s="29">
        <f t="shared" si="13"/>
        <v>0</v>
      </c>
      <c r="BG41" s="29">
        <f t="shared" si="13"/>
        <v>0</v>
      </c>
      <c r="BH41" s="29">
        <f t="shared" si="13"/>
        <v>0</v>
      </c>
      <c r="BI41" s="29">
        <f t="shared" si="17"/>
        <v>0</v>
      </c>
      <c r="BJ41" s="29">
        <f t="shared" si="17"/>
        <v>0</v>
      </c>
      <c r="BK41" s="29">
        <f t="shared" si="17"/>
        <v>0</v>
      </c>
      <c r="BL41" s="29">
        <f t="shared" si="17"/>
        <v>0</v>
      </c>
      <c r="BM41" s="29">
        <f t="shared" si="17"/>
        <v>0</v>
      </c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142"/>
      <c r="CB41" s="142"/>
      <c r="CC41" s="142"/>
      <c r="CD41" s="142"/>
      <c r="CE41" s="142"/>
      <c r="CF41" s="142"/>
    </row>
    <row r="42" spans="1:84" s="159" customFormat="1" ht="13.5" customHeight="1">
      <c r="A42" s="142"/>
      <c r="B42" s="290">
        <f t="shared" si="8"/>
      </c>
      <c r="C42" s="39"/>
      <c r="D42" s="40"/>
      <c r="E42" s="37">
        <v>36</v>
      </c>
      <c r="F42" s="40"/>
      <c r="G42" s="38" t="s">
        <v>20</v>
      </c>
      <c r="H42" s="38" t="s">
        <v>20</v>
      </c>
      <c r="I42" s="38" t="s">
        <v>20</v>
      </c>
      <c r="J42" s="38" t="s">
        <v>20</v>
      </c>
      <c r="K42" s="38" t="s">
        <v>20</v>
      </c>
      <c r="L42" s="153">
        <f t="shared" si="1"/>
        <v>0</v>
      </c>
      <c r="M42" s="154"/>
      <c r="N42" s="155"/>
      <c r="O42" s="154">
        <f t="shared" si="14"/>
        <v>0</v>
      </c>
      <c r="P42" s="111"/>
      <c r="Q42" s="112">
        <f t="shared" si="15"/>
      </c>
      <c r="R42" s="366">
        <f t="shared" si="9"/>
      </c>
      <c r="S42" s="29">
        <v>0</v>
      </c>
      <c r="T42" s="140">
        <v>0</v>
      </c>
      <c r="U42" s="141">
        <v>0</v>
      </c>
      <c r="V42" s="141">
        <v>0</v>
      </c>
      <c r="W42" s="141">
        <v>15</v>
      </c>
      <c r="X42" s="141">
        <v>0</v>
      </c>
      <c r="Y42" s="141">
        <v>0</v>
      </c>
      <c r="Z42" s="141" t="s">
        <v>102</v>
      </c>
      <c r="AA42" s="141">
        <v>0</v>
      </c>
      <c r="AB42" s="141">
        <v>0</v>
      </c>
      <c r="AC42" s="141">
        <v>16</v>
      </c>
      <c r="AD42" s="141">
        <v>0</v>
      </c>
      <c r="AE42" s="141">
        <v>0</v>
      </c>
      <c r="AF42" s="141" t="s">
        <v>102</v>
      </c>
      <c r="AG42" s="141">
        <v>0</v>
      </c>
      <c r="AH42" s="141">
        <v>0</v>
      </c>
      <c r="AI42" s="141">
        <v>17</v>
      </c>
      <c r="AJ42" s="141">
        <v>0</v>
      </c>
      <c r="AK42" s="141">
        <v>0</v>
      </c>
      <c r="AL42" s="141" t="s">
        <v>102</v>
      </c>
      <c r="AM42" s="141">
        <v>0</v>
      </c>
      <c r="AN42" s="141">
        <v>0</v>
      </c>
      <c r="AO42" s="141">
        <v>18</v>
      </c>
      <c r="AP42" s="141">
        <v>0</v>
      </c>
      <c r="AQ42" s="141">
        <v>0</v>
      </c>
      <c r="AR42" s="141" t="s">
        <v>102</v>
      </c>
      <c r="AS42" s="29">
        <v>0</v>
      </c>
      <c r="AT42" s="113">
        <f t="shared" si="16"/>
      </c>
      <c r="AU42" s="113"/>
      <c r="AV42" s="169"/>
      <c r="AW42" s="113"/>
      <c r="AX42" s="113"/>
      <c r="AY42" s="142"/>
      <c r="AZ42" s="142"/>
      <c r="BA42" s="142"/>
      <c r="BB42" s="142"/>
      <c r="BC42" s="113"/>
      <c r="BD42" s="29">
        <f t="shared" si="13"/>
        <v>0</v>
      </c>
      <c r="BE42" s="29">
        <f t="shared" si="13"/>
        <v>0</v>
      </c>
      <c r="BF42" s="29">
        <f t="shared" si="13"/>
        <v>0</v>
      </c>
      <c r="BG42" s="29">
        <f t="shared" si="13"/>
        <v>0</v>
      </c>
      <c r="BH42" s="29">
        <f t="shared" si="13"/>
        <v>0</v>
      </c>
      <c r="BI42" s="29">
        <f t="shared" si="17"/>
        <v>0</v>
      </c>
      <c r="BJ42" s="29">
        <f t="shared" si="17"/>
        <v>0</v>
      </c>
      <c r="BK42" s="29">
        <f t="shared" si="17"/>
        <v>0</v>
      </c>
      <c r="BL42" s="29">
        <f t="shared" si="17"/>
        <v>0</v>
      </c>
      <c r="BM42" s="29">
        <f t="shared" si="17"/>
        <v>0</v>
      </c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142"/>
      <c r="CB42" s="142"/>
      <c r="CC42" s="142"/>
      <c r="CD42" s="142"/>
      <c r="CE42" s="142"/>
      <c r="CF42" s="142"/>
    </row>
    <row r="43" spans="1:84" s="159" customFormat="1" ht="13.5" customHeight="1">
      <c r="A43" s="142"/>
      <c r="B43" s="290">
        <f t="shared" si="8"/>
      </c>
      <c r="C43" s="39"/>
      <c r="D43" s="40"/>
      <c r="E43" s="37">
        <v>37</v>
      </c>
      <c r="F43" s="40"/>
      <c r="G43" s="38" t="s">
        <v>20</v>
      </c>
      <c r="H43" s="38" t="s">
        <v>20</v>
      </c>
      <c r="I43" s="38" t="s">
        <v>20</v>
      </c>
      <c r="J43" s="38" t="s">
        <v>20</v>
      </c>
      <c r="K43" s="38" t="s">
        <v>20</v>
      </c>
      <c r="L43" s="153">
        <f t="shared" si="1"/>
        <v>0</v>
      </c>
      <c r="M43" s="154"/>
      <c r="N43" s="155"/>
      <c r="O43" s="154">
        <f t="shared" si="14"/>
        <v>0</v>
      </c>
      <c r="P43" s="111"/>
      <c r="Q43" s="112">
        <f t="shared" si="15"/>
      </c>
      <c r="R43" s="366">
        <f t="shared" si="9"/>
      </c>
      <c r="S43" s="29">
        <v>0</v>
      </c>
      <c r="T43" s="140">
        <v>0</v>
      </c>
      <c r="U43" s="141">
        <v>0</v>
      </c>
      <c r="V43" s="141">
        <v>0</v>
      </c>
      <c r="W43" s="141">
        <v>15</v>
      </c>
      <c r="X43" s="141">
        <v>0</v>
      </c>
      <c r="Y43" s="141">
        <v>0</v>
      </c>
      <c r="Z43" s="141" t="s">
        <v>102</v>
      </c>
      <c r="AA43" s="141">
        <v>0</v>
      </c>
      <c r="AB43" s="141">
        <v>0</v>
      </c>
      <c r="AC43" s="141">
        <v>16</v>
      </c>
      <c r="AD43" s="141">
        <v>0</v>
      </c>
      <c r="AE43" s="141">
        <v>0</v>
      </c>
      <c r="AF43" s="141" t="s">
        <v>102</v>
      </c>
      <c r="AG43" s="141">
        <v>0</v>
      </c>
      <c r="AH43" s="141">
        <v>0</v>
      </c>
      <c r="AI43" s="141">
        <v>17</v>
      </c>
      <c r="AJ43" s="141">
        <v>0</v>
      </c>
      <c r="AK43" s="141">
        <v>0</v>
      </c>
      <c r="AL43" s="141" t="s">
        <v>102</v>
      </c>
      <c r="AM43" s="141">
        <v>0</v>
      </c>
      <c r="AN43" s="141">
        <v>0</v>
      </c>
      <c r="AO43" s="141">
        <v>18</v>
      </c>
      <c r="AP43" s="141">
        <v>0</v>
      </c>
      <c r="AQ43" s="141">
        <v>0</v>
      </c>
      <c r="AR43" s="141" t="s">
        <v>102</v>
      </c>
      <c r="AS43" s="29">
        <v>0</v>
      </c>
      <c r="AT43" s="113">
        <f t="shared" si="16"/>
      </c>
      <c r="AU43" s="113"/>
      <c r="AV43" s="169"/>
      <c r="AW43" s="113"/>
      <c r="AX43" s="113"/>
      <c r="AY43" s="142"/>
      <c r="AZ43" s="142"/>
      <c r="BA43" s="142"/>
      <c r="BB43" s="142"/>
      <c r="BC43" s="113"/>
      <c r="BD43" s="29">
        <f t="shared" si="13"/>
        <v>0</v>
      </c>
      <c r="BE43" s="29">
        <f t="shared" si="13"/>
        <v>0</v>
      </c>
      <c r="BF43" s="29">
        <f t="shared" si="13"/>
        <v>0</v>
      </c>
      <c r="BG43" s="29">
        <f t="shared" si="13"/>
        <v>0</v>
      </c>
      <c r="BH43" s="29">
        <f t="shared" si="13"/>
        <v>0</v>
      </c>
      <c r="BI43" s="29">
        <f t="shared" si="17"/>
        <v>0</v>
      </c>
      <c r="BJ43" s="29">
        <f t="shared" si="17"/>
        <v>0</v>
      </c>
      <c r="BK43" s="29">
        <f t="shared" si="17"/>
        <v>0</v>
      </c>
      <c r="BL43" s="29">
        <f t="shared" si="17"/>
        <v>0</v>
      </c>
      <c r="BM43" s="29">
        <f t="shared" si="17"/>
        <v>0</v>
      </c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142"/>
      <c r="CB43" s="142"/>
      <c r="CC43" s="142"/>
      <c r="CD43" s="142"/>
      <c r="CE43" s="142"/>
      <c r="CF43" s="142"/>
    </row>
    <row r="44" spans="1:84" s="159" customFormat="1" ht="13.5" customHeight="1">
      <c r="A44" s="142"/>
      <c r="B44" s="290">
        <f t="shared" si="8"/>
      </c>
      <c r="C44" s="39"/>
      <c r="D44" s="40"/>
      <c r="E44" s="37">
        <v>38</v>
      </c>
      <c r="F44" s="40"/>
      <c r="G44" s="38" t="s">
        <v>20</v>
      </c>
      <c r="H44" s="38" t="s">
        <v>20</v>
      </c>
      <c r="I44" s="38" t="s">
        <v>20</v>
      </c>
      <c r="J44" s="38" t="s">
        <v>20</v>
      </c>
      <c r="K44" s="38" t="s">
        <v>20</v>
      </c>
      <c r="L44" s="153">
        <f t="shared" si="1"/>
        <v>0</v>
      </c>
      <c r="M44" s="154"/>
      <c r="N44" s="155"/>
      <c r="O44" s="154">
        <f t="shared" si="14"/>
        <v>0</v>
      </c>
      <c r="P44" s="111"/>
      <c r="Q44" s="112">
        <f t="shared" si="15"/>
      </c>
      <c r="R44" s="366">
        <f t="shared" si="9"/>
      </c>
      <c r="S44" s="29">
        <v>0</v>
      </c>
      <c r="T44" s="140">
        <v>0</v>
      </c>
      <c r="U44" s="141">
        <v>0</v>
      </c>
      <c r="V44" s="141">
        <v>0</v>
      </c>
      <c r="W44" s="141">
        <v>15</v>
      </c>
      <c r="X44" s="141">
        <v>0</v>
      </c>
      <c r="Y44" s="141">
        <v>0</v>
      </c>
      <c r="Z44" s="141" t="s">
        <v>102</v>
      </c>
      <c r="AA44" s="141">
        <v>0</v>
      </c>
      <c r="AB44" s="141">
        <v>0</v>
      </c>
      <c r="AC44" s="141">
        <v>16</v>
      </c>
      <c r="AD44" s="141">
        <v>0</v>
      </c>
      <c r="AE44" s="141">
        <v>0</v>
      </c>
      <c r="AF44" s="141" t="s">
        <v>102</v>
      </c>
      <c r="AG44" s="141">
        <v>0</v>
      </c>
      <c r="AH44" s="141">
        <v>0</v>
      </c>
      <c r="AI44" s="141">
        <v>17</v>
      </c>
      <c r="AJ44" s="141">
        <v>0</v>
      </c>
      <c r="AK44" s="141">
        <v>0</v>
      </c>
      <c r="AL44" s="141" t="s">
        <v>102</v>
      </c>
      <c r="AM44" s="141">
        <v>0</v>
      </c>
      <c r="AN44" s="141">
        <v>0</v>
      </c>
      <c r="AO44" s="141">
        <v>18</v>
      </c>
      <c r="AP44" s="141">
        <v>0</v>
      </c>
      <c r="AQ44" s="141">
        <v>0</v>
      </c>
      <c r="AR44" s="141" t="s">
        <v>102</v>
      </c>
      <c r="AS44" s="29">
        <v>0</v>
      </c>
      <c r="AT44" s="113">
        <f t="shared" si="16"/>
      </c>
      <c r="AU44" s="113"/>
      <c r="AV44" s="169"/>
      <c r="AW44" s="113"/>
      <c r="AX44" s="113"/>
      <c r="AY44" s="142"/>
      <c r="AZ44" s="142"/>
      <c r="BA44" s="142"/>
      <c r="BB44" s="142"/>
      <c r="BC44" s="113"/>
      <c r="BD44" s="29">
        <f t="shared" si="13"/>
        <v>0</v>
      </c>
      <c r="BE44" s="29">
        <f t="shared" si="13"/>
        <v>0</v>
      </c>
      <c r="BF44" s="29">
        <f t="shared" si="13"/>
        <v>0</v>
      </c>
      <c r="BG44" s="29">
        <f t="shared" si="13"/>
        <v>0</v>
      </c>
      <c r="BH44" s="29">
        <f t="shared" si="13"/>
        <v>0</v>
      </c>
      <c r="BI44" s="29">
        <f t="shared" si="17"/>
        <v>0</v>
      </c>
      <c r="BJ44" s="29">
        <f t="shared" si="17"/>
        <v>0</v>
      </c>
      <c r="BK44" s="29">
        <f t="shared" si="17"/>
        <v>0</v>
      </c>
      <c r="BL44" s="29">
        <f t="shared" si="17"/>
        <v>0</v>
      </c>
      <c r="BM44" s="29">
        <f t="shared" si="17"/>
        <v>0</v>
      </c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142"/>
      <c r="CB44" s="142"/>
      <c r="CC44" s="142"/>
      <c r="CD44" s="142"/>
      <c r="CE44" s="142"/>
      <c r="CF44" s="142"/>
    </row>
    <row r="45" spans="1:84" s="159" customFormat="1" ht="13.5" customHeight="1">
      <c r="A45" s="142"/>
      <c r="B45" s="290">
        <f t="shared" si="8"/>
      </c>
      <c r="C45" s="39"/>
      <c r="D45" s="40"/>
      <c r="E45" s="37">
        <v>39</v>
      </c>
      <c r="F45" s="40"/>
      <c r="G45" s="38" t="s">
        <v>20</v>
      </c>
      <c r="H45" s="38" t="s">
        <v>20</v>
      </c>
      <c r="I45" s="38" t="s">
        <v>20</v>
      </c>
      <c r="J45" s="38" t="s">
        <v>20</v>
      </c>
      <c r="K45" s="38" t="s">
        <v>20</v>
      </c>
      <c r="L45" s="153">
        <f t="shared" si="1"/>
        <v>0</v>
      </c>
      <c r="M45" s="154"/>
      <c r="N45" s="155"/>
      <c r="O45" s="154">
        <f t="shared" si="14"/>
        <v>0</v>
      </c>
      <c r="P45" s="111"/>
      <c r="Q45" s="112">
        <f t="shared" si="15"/>
      </c>
      <c r="R45" s="366">
        <f t="shared" si="9"/>
      </c>
      <c r="S45" s="29">
        <v>0</v>
      </c>
      <c r="T45" s="140">
        <v>0</v>
      </c>
      <c r="U45" s="141">
        <v>0</v>
      </c>
      <c r="V45" s="141">
        <v>0</v>
      </c>
      <c r="W45" s="141">
        <v>15</v>
      </c>
      <c r="X45" s="141">
        <v>0</v>
      </c>
      <c r="Y45" s="141">
        <v>0</v>
      </c>
      <c r="Z45" s="141" t="s">
        <v>102</v>
      </c>
      <c r="AA45" s="141">
        <v>0</v>
      </c>
      <c r="AB45" s="141">
        <v>0</v>
      </c>
      <c r="AC45" s="141">
        <v>16</v>
      </c>
      <c r="AD45" s="141">
        <v>0</v>
      </c>
      <c r="AE45" s="141">
        <v>0</v>
      </c>
      <c r="AF45" s="141" t="s">
        <v>102</v>
      </c>
      <c r="AG45" s="141">
        <v>0</v>
      </c>
      <c r="AH45" s="141">
        <v>0</v>
      </c>
      <c r="AI45" s="141">
        <v>17</v>
      </c>
      <c r="AJ45" s="141">
        <v>0</v>
      </c>
      <c r="AK45" s="141">
        <v>0</v>
      </c>
      <c r="AL45" s="141" t="s">
        <v>102</v>
      </c>
      <c r="AM45" s="141">
        <v>0</v>
      </c>
      <c r="AN45" s="141">
        <v>0</v>
      </c>
      <c r="AO45" s="141">
        <v>18</v>
      </c>
      <c r="AP45" s="141">
        <v>0</v>
      </c>
      <c r="AQ45" s="141">
        <v>0</v>
      </c>
      <c r="AR45" s="141" t="s">
        <v>102</v>
      </c>
      <c r="AS45" s="29">
        <v>0</v>
      </c>
      <c r="AT45" s="113">
        <f t="shared" si="16"/>
      </c>
      <c r="AU45" s="113"/>
      <c r="AV45" s="169"/>
      <c r="AW45" s="113"/>
      <c r="AX45" s="113"/>
      <c r="AY45" s="142"/>
      <c r="AZ45" s="142"/>
      <c r="BA45" s="142"/>
      <c r="BB45" s="142"/>
      <c r="BC45" s="113"/>
      <c r="BD45" s="29">
        <f t="shared" si="13"/>
        <v>0</v>
      </c>
      <c r="BE45" s="29">
        <f t="shared" si="13"/>
        <v>0</v>
      </c>
      <c r="BF45" s="29">
        <f t="shared" si="13"/>
        <v>0</v>
      </c>
      <c r="BG45" s="29">
        <f t="shared" si="13"/>
        <v>0</v>
      </c>
      <c r="BH45" s="29">
        <f t="shared" si="13"/>
        <v>0</v>
      </c>
      <c r="BI45" s="29">
        <f t="shared" si="17"/>
        <v>0</v>
      </c>
      <c r="BJ45" s="29">
        <f t="shared" si="17"/>
        <v>0</v>
      </c>
      <c r="BK45" s="29">
        <f t="shared" si="17"/>
        <v>0</v>
      </c>
      <c r="BL45" s="29">
        <f t="shared" si="17"/>
        <v>0</v>
      </c>
      <c r="BM45" s="29">
        <f t="shared" si="17"/>
        <v>0</v>
      </c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142"/>
      <c r="CB45" s="142"/>
      <c r="CC45" s="142"/>
      <c r="CD45" s="142"/>
      <c r="CE45" s="142"/>
      <c r="CF45" s="142"/>
    </row>
    <row r="46" spans="1:84" s="159" customFormat="1" ht="13.5" customHeight="1">
      <c r="A46" s="142"/>
      <c r="B46" s="290">
        <f t="shared" si="8"/>
      </c>
      <c r="C46" s="39"/>
      <c r="D46" s="40"/>
      <c r="E46" s="37">
        <v>40</v>
      </c>
      <c r="F46" s="40"/>
      <c r="G46" s="38" t="s">
        <v>20</v>
      </c>
      <c r="H46" s="38" t="s">
        <v>20</v>
      </c>
      <c r="I46" s="38" t="s">
        <v>20</v>
      </c>
      <c r="J46" s="38" t="s">
        <v>20</v>
      </c>
      <c r="K46" s="38" t="s">
        <v>20</v>
      </c>
      <c r="L46" s="153">
        <f t="shared" si="1"/>
        <v>0</v>
      </c>
      <c r="M46" s="154"/>
      <c r="N46" s="155"/>
      <c r="O46" s="154">
        <f t="shared" si="14"/>
        <v>0</v>
      </c>
      <c r="P46" s="111"/>
      <c r="Q46" s="112">
        <f t="shared" si="15"/>
      </c>
      <c r="R46" s="366">
        <f t="shared" si="9"/>
      </c>
      <c r="S46" s="29">
        <v>0</v>
      </c>
      <c r="T46" s="140">
        <v>0</v>
      </c>
      <c r="U46" s="141">
        <v>0</v>
      </c>
      <c r="V46" s="141">
        <v>0</v>
      </c>
      <c r="W46" s="141">
        <v>15</v>
      </c>
      <c r="X46" s="141">
        <v>0</v>
      </c>
      <c r="Y46" s="141">
        <v>0</v>
      </c>
      <c r="Z46" s="141" t="s">
        <v>102</v>
      </c>
      <c r="AA46" s="141">
        <v>0</v>
      </c>
      <c r="AB46" s="141">
        <v>0</v>
      </c>
      <c r="AC46" s="141">
        <v>16</v>
      </c>
      <c r="AD46" s="141">
        <v>0</v>
      </c>
      <c r="AE46" s="141">
        <v>0</v>
      </c>
      <c r="AF46" s="141" t="s">
        <v>102</v>
      </c>
      <c r="AG46" s="141">
        <v>0</v>
      </c>
      <c r="AH46" s="141">
        <v>0</v>
      </c>
      <c r="AI46" s="141">
        <v>17</v>
      </c>
      <c r="AJ46" s="141">
        <v>0</v>
      </c>
      <c r="AK46" s="141">
        <v>0</v>
      </c>
      <c r="AL46" s="141" t="s">
        <v>102</v>
      </c>
      <c r="AM46" s="141">
        <v>0</v>
      </c>
      <c r="AN46" s="141">
        <v>0</v>
      </c>
      <c r="AO46" s="141">
        <v>18</v>
      </c>
      <c r="AP46" s="141">
        <v>0</v>
      </c>
      <c r="AQ46" s="141">
        <v>0</v>
      </c>
      <c r="AR46" s="141" t="s">
        <v>102</v>
      </c>
      <c r="AS46" s="29">
        <v>0</v>
      </c>
      <c r="AT46" s="113">
        <f t="shared" si="16"/>
      </c>
      <c r="AU46" s="113"/>
      <c r="AV46" s="169"/>
      <c r="AW46" s="113"/>
      <c r="AX46" s="113"/>
      <c r="AY46" s="142"/>
      <c r="AZ46" s="142"/>
      <c r="BA46" s="142"/>
      <c r="BB46" s="142"/>
      <c r="BC46" s="113"/>
      <c r="BD46" s="29">
        <f t="shared" si="13"/>
        <v>0</v>
      </c>
      <c r="BE46" s="29">
        <f t="shared" si="13"/>
        <v>0</v>
      </c>
      <c r="BF46" s="29">
        <f t="shared" si="13"/>
        <v>0</v>
      </c>
      <c r="BG46" s="29">
        <f t="shared" si="13"/>
        <v>0</v>
      </c>
      <c r="BH46" s="29">
        <f t="shared" si="13"/>
        <v>0</v>
      </c>
      <c r="BI46" s="29">
        <f t="shared" si="17"/>
        <v>0</v>
      </c>
      <c r="BJ46" s="29">
        <f t="shared" si="17"/>
        <v>0</v>
      </c>
      <c r="BK46" s="29">
        <f t="shared" si="17"/>
        <v>0</v>
      </c>
      <c r="BL46" s="29">
        <f t="shared" si="17"/>
        <v>0</v>
      </c>
      <c r="BM46" s="29">
        <f t="shared" si="17"/>
        <v>0</v>
      </c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142"/>
      <c r="CB46" s="142"/>
      <c r="CC46" s="142"/>
      <c r="CD46" s="142"/>
      <c r="CE46" s="142"/>
      <c r="CF46" s="142"/>
    </row>
    <row r="47" spans="1:84" s="159" customFormat="1" ht="13.5" customHeight="1">
      <c r="A47" s="142"/>
      <c r="B47" s="290">
        <f t="shared" si="8"/>
      </c>
      <c r="C47" s="39"/>
      <c r="D47" s="40"/>
      <c r="E47" s="37">
        <v>41</v>
      </c>
      <c r="F47" s="40"/>
      <c r="G47" s="38" t="s">
        <v>20</v>
      </c>
      <c r="H47" s="38" t="s">
        <v>20</v>
      </c>
      <c r="I47" s="38" t="s">
        <v>20</v>
      </c>
      <c r="J47" s="38" t="s">
        <v>20</v>
      </c>
      <c r="K47" s="38" t="s">
        <v>20</v>
      </c>
      <c r="L47" s="153">
        <f t="shared" si="1"/>
        <v>0</v>
      </c>
      <c r="M47" s="154"/>
      <c r="N47" s="155"/>
      <c r="O47" s="154">
        <f t="shared" si="14"/>
        <v>0</v>
      </c>
      <c r="P47" s="111"/>
      <c r="Q47" s="112">
        <f t="shared" si="15"/>
      </c>
      <c r="R47" s="366">
        <f t="shared" si="9"/>
      </c>
      <c r="S47" s="29">
        <v>0</v>
      </c>
      <c r="T47" s="140">
        <v>0</v>
      </c>
      <c r="U47" s="141">
        <v>0</v>
      </c>
      <c r="V47" s="141">
        <v>0</v>
      </c>
      <c r="W47" s="141">
        <v>15</v>
      </c>
      <c r="X47" s="141">
        <v>0</v>
      </c>
      <c r="Y47" s="141">
        <v>0</v>
      </c>
      <c r="Z47" s="141" t="s">
        <v>102</v>
      </c>
      <c r="AA47" s="141">
        <v>0</v>
      </c>
      <c r="AB47" s="141">
        <v>0</v>
      </c>
      <c r="AC47" s="141">
        <v>16</v>
      </c>
      <c r="AD47" s="141">
        <v>0</v>
      </c>
      <c r="AE47" s="141">
        <v>0</v>
      </c>
      <c r="AF47" s="141" t="s">
        <v>102</v>
      </c>
      <c r="AG47" s="141">
        <v>0</v>
      </c>
      <c r="AH47" s="141">
        <v>0</v>
      </c>
      <c r="AI47" s="141">
        <v>17</v>
      </c>
      <c r="AJ47" s="141">
        <v>0</v>
      </c>
      <c r="AK47" s="141">
        <v>0</v>
      </c>
      <c r="AL47" s="141" t="s">
        <v>102</v>
      </c>
      <c r="AM47" s="141">
        <v>0</v>
      </c>
      <c r="AN47" s="141">
        <v>0</v>
      </c>
      <c r="AO47" s="141">
        <v>18</v>
      </c>
      <c r="AP47" s="141">
        <v>0</v>
      </c>
      <c r="AQ47" s="141">
        <v>0</v>
      </c>
      <c r="AR47" s="141" t="s">
        <v>102</v>
      </c>
      <c r="AS47" s="29">
        <v>0</v>
      </c>
      <c r="AT47" s="113">
        <f t="shared" si="16"/>
      </c>
      <c r="AU47" s="113"/>
      <c r="AV47" s="169"/>
      <c r="AW47" s="113"/>
      <c r="AX47" s="113"/>
      <c r="AY47" s="142"/>
      <c r="AZ47" s="104"/>
      <c r="BA47" s="104"/>
      <c r="BB47" s="104"/>
      <c r="BC47" s="113"/>
      <c r="BD47" s="29">
        <f aca="true" t="shared" si="18" ref="BD47:BH56">IF($F47=BD$6,MAX($G47:$K47),0)</f>
        <v>0</v>
      </c>
      <c r="BE47" s="29">
        <f t="shared" si="18"/>
        <v>0</v>
      </c>
      <c r="BF47" s="29">
        <f t="shared" si="18"/>
        <v>0</v>
      </c>
      <c r="BG47" s="29">
        <f t="shared" si="18"/>
        <v>0</v>
      </c>
      <c r="BH47" s="29">
        <f t="shared" si="18"/>
        <v>0</v>
      </c>
      <c r="BI47" s="29">
        <f t="shared" si="17"/>
        <v>0</v>
      </c>
      <c r="BJ47" s="29">
        <f t="shared" si="17"/>
        <v>0</v>
      </c>
      <c r="BK47" s="29">
        <f t="shared" si="17"/>
        <v>0</v>
      </c>
      <c r="BL47" s="29">
        <f t="shared" si="17"/>
        <v>0</v>
      </c>
      <c r="BM47" s="29">
        <f t="shared" si="17"/>
        <v>0</v>
      </c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142"/>
      <c r="CB47" s="142"/>
      <c r="CC47" s="142"/>
      <c r="CD47" s="142"/>
      <c r="CE47" s="142"/>
      <c r="CF47" s="142"/>
    </row>
    <row r="48" spans="1:84" s="159" customFormat="1" ht="13.5" customHeight="1">
      <c r="A48" s="142"/>
      <c r="B48" s="290">
        <f t="shared" si="8"/>
      </c>
      <c r="C48" s="39"/>
      <c r="D48" s="40"/>
      <c r="E48" s="37">
        <v>42</v>
      </c>
      <c r="F48" s="40"/>
      <c r="G48" s="38" t="s">
        <v>20</v>
      </c>
      <c r="H48" s="38" t="s">
        <v>20</v>
      </c>
      <c r="I48" s="38" t="s">
        <v>20</v>
      </c>
      <c r="J48" s="38" t="s">
        <v>20</v>
      </c>
      <c r="K48" s="38" t="s">
        <v>20</v>
      </c>
      <c r="L48" s="153">
        <f t="shared" si="1"/>
        <v>0</v>
      </c>
      <c r="M48" s="154"/>
      <c r="N48" s="155"/>
      <c r="O48" s="154">
        <f t="shared" si="14"/>
        <v>0</v>
      </c>
      <c r="P48" s="111"/>
      <c r="Q48" s="112">
        <f t="shared" si="15"/>
      </c>
      <c r="R48" s="366">
        <f t="shared" si="9"/>
      </c>
      <c r="S48" s="29">
        <v>0</v>
      </c>
      <c r="T48" s="140">
        <v>0</v>
      </c>
      <c r="U48" s="141">
        <v>0</v>
      </c>
      <c r="V48" s="141">
        <v>0</v>
      </c>
      <c r="W48" s="141">
        <v>15</v>
      </c>
      <c r="X48" s="141">
        <v>0</v>
      </c>
      <c r="Y48" s="141">
        <v>0</v>
      </c>
      <c r="Z48" s="141" t="s">
        <v>102</v>
      </c>
      <c r="AA48" s="141">
        <v>0</v>
      </c>
      <c r="AB48" s="141">
        <v>0</v>
      </c>
      <c r="AC48" s="141">
        <v>16</v>
      </c>
      <c r="AD48" s="141">
        <v>0</v>
      </c>
      <c r="AE48" s="141">
        <v>0</v>
      </c>
      <c r="AF48" s="141" t="s">
        <v>102</v>
      </c>
      <c r="AG48" s="141">
        <v>0</v>
      </c>
      <c r="AH48" s="141">
        <v>0</v>
      </c>
      <c r="AI48" s="141">
        <v>17</v>
      </c>
      <c r="AJ48" s="141">
        <v>0</v>
      </c>
      <c r="AK48" s="141">
        <v>0</v>
      </c>
      <c r="AL48" s="141" t="s">
        <v>102</v>
      </c>
      <c r="AM48" s="141">
        <v>0</v>
      </c>
      <c r="AN48" s="141">
        <v>0</v>
      </c>
      <c r="AO48" s="141">
        <v>18</v>
      </c>
      <c r="AP48" s="141">
        <v>0</v>
      </c>
      <c r="AQ48" s="141">
        <v>0</v>
      </c>
      <c r="AR48" s="141" t="s">
        <v>102</v>
      </c>
      <c r="AS48" s="29">
        <v>0</v>
      </c>
      <c r="AT48" s="113">
        <f t="shared" si="16"/>
      </c>
      <c r="AU48" s="113"/>
      <c r="AV48" s="169"/>
      <c r="AW48" s="113"/>
      <c r="AX48" s="113"/>
      <c r="AY48" s="142"/>
      <c r="AZ48" s="104"/>
      <c r="BA48" s="104"/>
      <c r="BB48" s="104"/>
      <c r="BC48" s="113"/>
      <c r="BD48" s="29">
        <f t="shared" si="18"/>
        <v>0</v>
      </c>
      <c r="BE48" s="29">
        <f t="shared" si="18"/>
        <v>0</v>
      </c>
      <c r="BF48" s="29">
        <f t="shared" si="18"/>
        <v>0</v>
      </c>
      <c r="BG48" s="29">
        <f t="shared" si="18"/>
        <v>0</v>
      </c>
      <c r="BH48" s="29">
        <f t="shared" si="18"/>
        <v>0</v>
      </c>
      <c r="BI48" s="29">
        <f t="shared" si="17"/>
        <v>0</v>
      </c>
      <c r="BJ48" s="29">
        <f t="shared" si="17"/>
        <v>0</v>
      </c>
      <c r="BK48" s="29">
        <f t="shared" si="17"/>
        <v>0</v>
      </c>
      <c r="BL48" s="29">
        <f t="shared" si="17"/>
        <v>0</v>
      </c>
      <c r="BM48" s="29">
        <f t="shared" si="17"/>
        <v>0</v>
      </c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142"/>
      <c r="CB48" s="142"/>
      <c r="CC48" s="142"/>
      <c r="CD48" s="142"/>
      <c r="CE48" s="142"/>
      <c r="CF48" s="142"/>
    </row>
    <row r="49" spans="1:84" s="159" customFormat="1" ht="13.5" customHeight="1">
      <c r="A49" s="142"/>
      <c r="B49" s="290">
        <f t="shared" si="8"/>
      </c>
      <c r="C49" s="39"/>
      <c r="D49" s="40"/>
      <c r="E49" s="37">
        <v>43</v>
      </c>
      <c r="F49" s="40"/>
      <c r="G49" s="38" t="s">
        <v>20</v>
      </c>
      <c r="H49" s="38" t="s">
        <v>20</v>
      </c>
      <c r="I49" s="38" t="s">
        <v>20</v>
      </c>
      <c r="J49" s="38" t="s">
        <v>20</v>
      </c>
      <c r="K49" s="38" t="s">
        <v>20</v>
      </c>
      <c r="L49" s="153">
        <f t="shared" si="1"/>
        <v>0</v>
      </c>
      <c r="M49" s="154"/>
      <c r="N49" s="155"/>
      <c r="O49" s="154">
        <f t="shared" si="14"/>
        <v>0</v>
      </c>
      <c r="P49" s="111"/>
      <c r="Q49" s="112">
        <f t="shared" si="15"/>
      </c>
      <c r="R49" s="366">
        <f t="shared" si="9"/>
      </c>
      <c r="S49" s="29">
        <v>0</v>
      </c>
      <c r="T49" s="140">
        <v>0</v>
      </c>
      <c r="U49" s="141">
        <v>0</v>
      </c>
      <c r="V49" s="141">
        <v>0</v>
      </c>
      <c r="W49" s="141">
        <v>15</v>
      </c>
      <c r="X49" s="141">
        <v>0</v>
      </c>
      <c r="Y49" s="141">
        <v>0</v>
      </c>
      <c r="Z49" s="141" t="s">
        <v>102</v>
      </c>
      <c r="AA49" s="141">
        <v>0</v>
      </c>
      <c r="AB49" s="141">
        <v>0</v>
      </c>
      <c r="AC49" s="141">
        <v>16</v>
      </c>
      <c r="AD49" s="141">
        <v>0</v>
      </c>
      <c r="AE49" s="141">
        <v>0</v>
      </c>
      <c r="AF49" s="141" t="s">
        <v>102</v>
      </c>
      <c r="AG49" s="141">
        <v>0</v>
      </c>
      <c r="AH49" s="141">
        <v>0</v>
      </c>
      <c r="AI49" s="141">
        <v>17</v>
      </c>
      <c r="AJ49" s="141">
        <v>0</v>
      </c>
      <c r="AK49" s="141">
        <v>0</v>
      </c>
      <c r="AL49" s="141" t="s">
        <v>102</v>
      </c>
      <c r="AM49" s="141">
        <v>0</v>
      </c>
      <c r="AN49" s="141">
        <v>0</v>
      </c>
      <c r="AO49" s="141">
        <v>18</v>
      </c>
      <c r="AP49" s="141">
        <v>0</v>
      </c>
      <c r="AQ49" s="141">
        <v>0</v>
      </c>
      <c r="AR49" s="141" t="s">
        <v>102</v>
      </c>
      <c r="AS49" s="29">
        <v>0</v>
      </c>
      <c r="AT49" s="113">
        <f t="shared" si="16"/>
      </c>
      <c r="AU49" s="113"/>
      <c r="AV49" s="169"/>
      <c r="AW49" s="113"/>
      <c r="AX49" s="113"/>
      <c r="AY49" s="142"/>
      <c r="AZ49" s="104"/>
      <c r="BA49" s="104"/>
      <c r="BB49" s="104"/>
      <c r="BC49" s="113"/>
      <c r="BD49" s="29">
        <f t="shared" si="18"/>
        <v>0</v>
      </c>
      <c r="BE49" s="29">
        <f t="shared" si="18"/>
        <v>0</v>
      </c>
      <c r="BF49" s="29">
        <f t="shared" si="18"/>
        <v>0</v>
      </c>
      <c r="BG49" s="29">
        <f t="shared" si="18"/>
        <v>0</v>
      </c>
      <c r="BH49" s="29">
        <f t="shared" si="18"/>
        <v>0</v>
      </c>
      <c r="BI49" s="29">
        <f t="shared" si="17"/>
        <v>0</v>
      </c>
      <c r="BJ49" s="29">
        <f t="shared" si="17"/>
        <v>0</v>
      </c>
      <c r="BK49" s="29">
        <f t="shared" si="17"/>
        <v>0</v>
      </c>
      <c r="BL49" s="29">
        <f t="shared" si="17"/>
        <v>0</v>
      </c>
      <c r="BM49" s="29">
        <f t="shared" si="17"/>
        <v>0</v>
      </c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142"/>
      <c r="CB49" s="142"/>
      <c r="CC49" s="142"/>
      <c r="CD49" s="142"/>
      <c r="CE49" s="142"/>
      <c r="CF49" s="142"/>
    </row>
    <row r="50" spans="1:84" s="159" customFormat="1" ht="13.5" customHeight="1">
      <c r="A50" s="142"/>
      <c r="B50" s="290">
        <f t="shared" si="8"/>
      </c>
      <c r="C50" s="39"/>
      <c r="D50" s="40"/>
      <c r="E50" s="37">
        <v>44</v>
      </c>
      <c r="F50" s="40"/>
      <c r="G50" s="38" t="s">
        <v>20</v>
      </c>
      <c r="H50" s="38" t="s">
        <v>20</v>
      </c>
      <c r="I50" s="38" t="s">
        <v>20</v>
      </c>
      <c r="J50" s="38" t="s">
        <v>20</v>
      </c>
      <c r="K50" s="38" t="s">
        <v>20</v>
      </c>
      <c r="L50" s="153">
        <f t="shared" si="1"/>
        <v>0</v>
      </c>
      <c r="M50" s="154"/>
      <c r="N50" s="155"/>
      <c r="O50" s="154">
        <f t="shared" si="14"/>
        <v>0</v>
      </c>
      <c r="P50" s="111"/>
      <c r="Q50" s="112">
        <f t="shared" si="15"/>
      </c>
      <c r="R50" s="366">
        <f t="shared" si="9"/>
      </c>
      <c r="S50" s="29">
        <v>0</v>
      </c>
      <c r="T50" s="140">
        <v>0</v>
      </c>
      <c r="U50" s="141">
        <v>0</v>
      </c>
      <c r="V50" s="141">
        <v>0</v>
      </c>
      <c r="W50" s="141">
        <v>15</v>
      </c>
      <c r="X50" s="141">
        <v>0</v>
      </c>
      <c r="Y50" s="141">
        <v>0</v>
      </c>
      <c r="Z50" s="141" t="s">
        <v>102</v>
      </c>
      <c r="AA50" s="141">
        <v>0</v>
      </c>
      <c r="AB50" s="141">
        <v>0</v>
      </c>
      <c r="AC50" s="141">
        <v>16</v>
      </c>
      <c r="AD50" s="141">
        <v>0</v>
      </c>
      <c r="AE50" s="141">
        <v>0</v>
      </c>
      <c r="AF50" s="141" t="s">
        <v>102</v>
      </c>
      <c r="AG50" s="141">
        <v>0</v>
      </c>
      <c r="AH50" s="141">
        <v>0</v>
      </c>
      <c r="AI50" s="141">
        <v>17</v>
      </c>
      <c r="AJ50" s="141">
        <v>0</v>
      </c>
      <c r="AK50" s="141">
        <v>0</v>
      </c>
      <c r="AL50" s="141" t="s">
        <v>102</v>
      </c>
      <c r="AM50" s="141">
        <v>0</v>
      </c>
      <c r="AN50" s="141">
        <v>0</v>
      </c>
      <c r="AO50" s="141">
        <v>18</v>
      </c>
      <c r="AP50" s="141">
        <v>0</v>
      </c>
      <c r="AQ50" s="141">
        <v>0</v>
      </c>
      <c r="AR50" s="141" t="s">
        <v>102</v>
      </c>
      <c r="AS50" s="29">
        <v>0</v>
      </c>
      <c r="AT50" s="113">
        <f t="shared" si="16"/>
      </c>
      <c r="AU50" s="113"/>
      <c r="AV50" s="169"/>
      <c r="AW50" s="113"/>
      <c r="AX50" s="113"/>
      <c r="AY50" s="142"/>
      <c r="AZ50" s="104"/>
      <c r="BA50" s="104"/>
      <c r="BB50" s="104"/>
      <c r="BC50" s="113"/>
      <c r="BD50" s="29">
        <f t="shared" si="18"/>
        <v>0</v>
      </c>
      <c r="BE50" s="29">
        <f t="shared" si="18"/>
        <v>0</v>
      </c>
      <c r="BF50" s="29">
        <f t="shared" si="18"/>
        <v>0</v>
      </c>
      <c r="BG50" s="29">
        <f t="shared" si="18"/>
        <v>0</v>
      </c>
      <c r="BH50" s="29">
        <f t="shared" si="18"/>
        <v>0</v>
      </c>
      <c r="BI50" s="29">
        <f t="shared" si="17"/>
        <v>0</v>
      </c>
      <c r="BJ50" s="29">
        <f t="shared" si="17"/>
        <v>0</v>
      </c>
      <c r="BK50" s="29">
        <f t="shared" si="17"/>
        <v>0</v>
      </c>
      <c r="BL50" s="29">
        <f t="shared" si="17"/>
        <v>0</v>
      </c>
      <c r="BM50" s="29">
        <f t="shared" si="17"/>
        <v>0</v>
      </c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142"/>
      <c r="CB50" s="142"/>
      <c r="CC50" s="142"/>
      <c r="CD50" s="142"/>
      <c r="CE50" s="142"/>
      <c r="CF50" s="142"/>
    </row>
    <row r="51" spans="1:84" s="159" customFormat="1" ht="13.5" customHeight="1">
      <c r="A51" s="142"/>
      <c r="B51" s="290">
        <f t="shared" si="8"/>
      </c>
      <c r="C51" s="39"/>
      <c r="D51" s="40"/>
      <c r="E51" s="37">
        <v>45</v>
      </c>
      <c r="F51" s="40"/>
      <c r="G51" s="38" t="s">
        <v>20</v>
      </c>
      <c r="H51" s="38" t="s">
        <v>20</v>
      </c>
      <c r="I51" s="38" t="s">
        <v>20</v>
      </c>
      <c r="J51" s="38" t="s">
        <v>20</v>
      </c>
      <c r="K51" s="38" t="s">
        <v>20</v>
      </c>
      <c r="L51" s="153">
        <f t="shared" si="1"/>
        <v>0</v>
      </c>
      <c r="M51" s="154"/>
      <c r="N51" s="155"/>
      <c r="O51" s="154">
        <f t="shared" si="14"/>
        <v>0</v>
      </c>
      <c r="P51" s="111"/>
      <c r="Q51" s="112">
        <f t="shared" si="15"/>
      </c>
      <c r="R51" s="366">
        <f t="shared" si="9"/>
      </c>
      <c r="S51" s="29">
        <v>0</v>
      </c>
      <c r="T51" s="140">
        <v>0</v>
      </c>
      <c r="U51" s="141">
        <v>0</v>
      </c>
      <c r="V51" s="141">
        <v>0</v>
      </c>
      <c r="W51" s="141">
        <v>15</v>
      </c>
      <c r="X51" s="141">
        <v>0</v>
      </c>
      <c r="Y51" s="141">
        <v>0</v>
      </c>
      <c r="Z51" s="141" t="s">
        <v>102</v>
      </c>
      <c r="AA51" s="141">
        <v>0</v>
      </c>
      <c r="AB51" s="141">
        <v>0</v>
      </c>
      <c r="AC51" s="141">
        <v>16</v>
      </c>
      <c r="AD51" s="141">
        <v>0</v>
      </c>
      <c r="AE51" s="141">
        <v>0</v>
      </c>
      <c r="AF51" s="141" t="s">
        <v>102</v>
      </c>
      <c r="AG51" s="141">
        <v>0</v>
      </c>
      <c r="AH51" s="141">
        <v>0</v>
      </c>
      <c r="AI51" s="141">
        <v>17</v>
      </c>
      <c r="AJ51" s="141">
        <v>0</v>
      </c>
      <c r="AK51" s="141">
        <v>0</v>
      </c>
      <c r="AL51" s="141" t="s">
        <v>102</v>
      </c>
      <c r="AM51" s="141">
        <v>0</v>
      </c>
      <c r="AN51" s="141">
        <v>0</v>
      </c>
      <c r="AO51" s="141">
        <v>18</v>
      </c>
      <c r="AP51" s="141">
        <v>0</v>
      </c>
      <c r="AQ51" s="141">
        <v>0</v>
      </c>
      <c r="AR51" s="141" t="s">
        <v>102</v>
      </c>
      <c r="AS51" s="29">
        <v>0</v>
      </c>
      <c r="AT51" s="113">
        <f t="shared" si="16"/>
      </c>
      <c r="AU51" s="113"/>
      <c r="AV51" s="169"/>
      <c r="AW51" s="113"/>
      <c r="AX51" s="113"/>
      <c r="AY51" s="142"/>
      <c r="AZ51" s="104"/>
      <c r="BA51" s="104"/>
      <c r="BB51" s="104"/>
      <c r="BC51" s="113"/>
      <c r="BD51" s="29">
        <f t="shared" si="18"/>
        <v>0</v>
      </c>
      <c r="BE51" s="29">
        <f t="shared" si="18"/>
        <v>0</v>
      </c>
      <c r="BF51" s="29">
        <f t="shared" si="18"/>
        <v>0</v>
      </c>
      <c r="BG51" s="29">
        <f t="shared" si="18"/>
        <v>0</v>
      </c>
      <c r="BH51" s="29">
        <f t="shared" si="18"/>
        <v>0</v>
      </c>
      <c r="BI51" s="29">
        <f t="shared" si="17"/>
        <v>0</v>
      </c>
      <c r="BJ51" s="29">
        <f t="shared" si="17"/>
        <v>0</v>
      </c>
      <c r="BK51" s="29">
        <f t="shared" si="17"/>
        <v>0</v>
      </c>
      <c r="BL51" s="29">
        <f t="shared" si="17"/>
        <v>0</v>
      </c>
      <c r="BM51" s="29">
        <f t="shared" si="17"/>
        <v>0</v>
      </c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142"/>
      <c r="CB51" s="142"/>
      <c r="CC51" s="142"/>
      <c r="CD51" s="142"/>
      <c r="CE51" s="142"/>
      <c r="CF51" s="142"/>
    </row>
    <row r="52" spans="1:84" s="159" customFormat="1" ht="13.5" customHeight="1">
      <c r="A52" s="142"/>
      <c r="B52" s="290">
        <f t="shared" si="8"/>
      </c>
      <c r="C52" s="39"/>
      <c r="D52" s="40"/>
      <c r="E52" s="37">
        <v>46</v>
      </c>
      <c r="F52" s="40"/>
      <c r="G52" s="38" t="s">
        <v>20</v>
      </c>
      <c r="H52" s="38" t="s">
        <v>20</v>
      </c>
      <c r="I52" s="38" t="s">
        <v>20</v>
      </c>
      <c r="J52" s="38" t="s">
        <v>20</v>
      </c>
      <c r="K52" s="38" t="s">
        <v>20</v>
      </c>
      <c r="L52" s="153">
        <f t="shared" si="1"/>
        <v>0</v>
      </c>
      <c r="M52" s="154"/>
      <c r="N52" s="155"/>
      <c r="O52" s="154">
        <f t="shared" si="14"/>
        <v>0</v>
      </c>
      <c r="P52" s="111"/>
      <c r="Q52" s="112">
        <f t="shared" si="15"/>
      </c>
      <c r="R52" s="366">
        <f t="shared" si="9"/>
      </c>
      <c r="S52" s="29">
        <v>0</v>
      </c>
      <c r="T52" s="140">
        <v>0</v>
      </c>
      <c r="U52" s="141">
        <v>0</v>
      </c>
      <c r="V52" s="141">
        <v>0</v>
      </c>
      <c r="W52" s="141">
        <v>15</v>
      </c>
      <c r="X52" s="141">
        <v>0</v>
      </c>
      <c r="Y52" s="141">
        <v>0</v>
      </c>
      <c r="Z52" s="141" t="s">
        <v>102</v>
      </c>
      <c r="AA52" s="141">
        <v>0</v>
      </c>
      <c r="AB52" s="141">
        <v>0</v>
      </c>
      <c r="AC52" s="141">
        <v>16</v>
      </c>
      <c r="AD52" s="141">
        <v>0</v>
      </c>
      <c r="AE52" s="141">
        <v>0</v>
      </c>
      <c r="AF52" s="141" t="s">
        <v>102</v>
      </c>
      <c r="AG52" s="141">
        <v>0</v>
      </c>
      <c r="AH52" s="141">
        <v>0</v>
      </c>
      <c r="AI52" s="141">
        <v>17</v>
      </c>
      <c r="AJ52" s="141">
        <v>0</v>
      </c>
      <c r="AK52" s="141">
        <v>0</v>
      </c>
      <c r="AL52" s="141" t="s">
        <v>102</v>
      </c>
      <c r="AM52" s="141">
        <v>0</v>
      </c>
      <c r="AN52" s="141">
        <v>0</v>
      </c>
      <c r="AO52" s="141">
        <v>18</v>
      </c>
      <c r="AP52" s="141">
        <v>0</v>
      </c>
      <c r="AQ52" s="141">
        <v>0</v>
      </c>
      <c r="AR52" s="141" t="s">
        <v>102</v>
      </c>
      <c r="AS52" s="29">
        <v>0</v>
      </c>
      <c r="AT52" s="113">
        <f t="shared" si="16"/>
      </c>
      <c r="AU52" s="113"/>
      <c r="AV52" s="169"/>
      <c r="AW52" s="113"/>
      <c r="AX52" s="113"/>
      <c r="AY52" s="142"/>
      <c r="AZ52" s="104"/>
      <c r="BA52" s="104"/>
      <c r="BB52" s="104"/>
      <c r="BC52" s="113"/>
      <c r="BD52" s="29">
        <f t="shared" si="18"/>
        <v>0</v>
      </c>
      <c r="BE52" s="29">
        <f t="shared" si="18"/>
        <v>0</v>
      </c>
      <c r="BF52" s="29">
        <f t="shared" si="18"/>
        <v>0</v>
      </c>
      <c r="BG52" s="29">
        <f t="shared" si="18"/>
        <v>0</v>
      </c>
      <c r="BH52" s="29">
        <f t="shared" si="18"/>
        <v>0</v>
      </c>
      <c r="BI52" s="29">
        <f t="shared" si="17"/>
        <v>0</v>
      </c>
      <c r="BJ52" s="29">
        <f t="shared" si="17"/>
        <v>0</v>
      </c>
      <c r="BK52" s="29">
        <f t="shared" si="17"/>
        <v>0</v>
      </c>
      <c r="BL52" s="29">
        <f t="shared" si="17"/>
        <v>0</v>
      </c>
      <c r="BM52" s="29">
        <f t="shared" si="17"/>
        <v>0</v>
      </c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142"/>
      <c r="CB52" s="142"/>
      <c r="CC52" s="142"/>
      <c r="CD52" s="142"/>
      <c r="CE52" s="142"/>
      <c r="CF52" s="142"/>
    </row>
    <row r="53" spans="1:84" s="159" customFormat="1" ht="13.5" customHeight="1">
      <c r="A53" s="142"/>
      <c r="B53" s="290">
        <f t="shared" si="8"/>
      </c>
      <c r="C53" s="39"/>
      <c r="D53" s="40"/>
      <c r="E53" s="37">
        <v>47</v>
      </c>
      <c r="F53" s="40"/>
      <c r="G53" s="38" t="s">
        <v>20</v>
      </c>
      <c r="H53" s="38" t="s">
        <v>20</v>
      </c>
      <c r="I53" s="38" t="s">
        <v>20</v>
      </c>
      <c r="J53" s="38" t="s">
        <v>20</v>
      </c>
      <c r="K53" s="38" t="s">
        <v>20</v>
      </c>
      <c r="L53" s="153">
        <f t="shared" si="1"/>
        <v>0</v>
      </c>
      <c r="M53" s="154"/>
      <c r="N53" s="155"/>
      <c r="O53" s="154">
        <f t="shared" si="14"/>
        <v>0</v>
      </c>
      <c r="P53" s="111"/>
      <c r="Q53" s="112">
        <f t="shared" si="15"/>
      </c>
      <c r="R53" s="366">
        <f t="shared" si="9"/>
      </c>
      <c r="S53" s="29">
        <v>0</v>
      </c>
      <c r="T53" s="140">
        <v>0</v>
      </c>
      <c r="U53" s="141">
        <v>0</v>
      </c>
      <c r="V53" s="141">
        <v>0</v>
      </c>
      <c r="W53" s="141">
        <v>15</v>
      </c>
      <c r="X53" s="141">
        <v>0</v>
      </c>
      <c r="Y53" s="141">
        <v>0</v>
      </c>
      <c r="Z53" s="141" t="s">
        <v>102</v>
      </c>
      <c r="AA53" s="141">
        <v>0</v>
      </c>
      <c r="AB53" s="141">
        <v>0</v>
      </c>
      <c r="AC53" s="141">
        <v>16</v>
      </c>
      <c r="AD53" s="141">
        <v>0</v>
      </c>
      <c r="AE53" s="141">
        <v>0</v>
      </c>
      <c r="AF53" s="141" t="s">
        <v>102</v>
      </c>
      <c r="AG53" s="141">
        <v>0</v>
      </c>
      <c r="AH53" s="141">
        <v>0</v>
      </c>
      <c r="AI53" s="141">
        <v>17</v>
      </c>
      <c r="AJ53" s="141">
        <v>0</v>
      </c>
      <c r="AK53" s="141">
        <v>0</v>
      </c>
      <c r="AL53" s="141" t="s">
        <v>102</v>
      </c>
      <c r="AM53" s="141">
        <v>0</v>
      </c>
      <c r="AN53" s="141">
        <v>0</v>
      </c>
      <c r="AO53" s="141">
        <v>18</v>
      </c>
      <c r="AP53" s="141">
        <v>0</v>
      </c>
      <c r="AQ53" s="141">
        <v>0</v>
      </c>
      <c r="AR53" s="141" t="s">
        <v>102</v>
      </c>
      <c r="AS53" s="29">
        <v>0</v>
      </c>
      <c r="AT53" s="113">
        <f t="shared" si="16"/>
      </c>
      <c r="AU53" s="113"/>
      <c r="AV53" s="169"/>
      <c r="AW53" s="113"/>
      <c r="AX53" s="113"/>
      <c r="AY53" s="142"/>
      <c r="AZ53" s="104"/>
      <c r="BA53" s="104"/>
      <c r="BB53" s="104"/>
      <c r="BC53" s="113"/>
      <c r="BD53" s="29">
        <f t="shared" si="18"/>
        <v>0</v>
      </c>
      <c r="BE53" s="29">
        <f t="shared" si="18"/>
        <v>0</v>
      </c>
      <c r="BF53" s="29">
        <f t="shared" si="18"/>
        <v>0</v>
      </c>
      <c r="BG53" s="29">
        <f t="shared" si="18"/>
        <v>0</v>
      </c>
      <c r="BH53" s="29">
        <f t="shared" si="18"/>
        <v>0</v>
      </c>
      <c r="BI53" s="29">
        <f t="shared" si="17"/>
        <v>0</v>
      </c>
      <c r="BJ53" s="29">
        <f t="shared" si="17"/>
        <v>0</v>
      </c>
      <c r="BK53" s="29">
        <f t="shared" si="17"/>
        <v>0</v>
      </c>
      <c r="BL53" s="29">
        <f t="shared" si="17"/>
        <v>0</v>
      </c>
      <c r="BM53" s="29">
        <f t="shared" si="17"/>
        <v>0</v>
      </c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142"/>
      <c r="CB53" s="142"/>
      <c r="CC53" s="142"/>
      <c r="CD53" s="142"/>
      <c r="CE53" s="142"/>
      <c r="CF53" s="142"/>
    </row>
    <row r="54" spans="1:84" s="159" customFormat="1" ht="13.5" customHeight="1">
      <c r="A54" s="142"/>
      <c r="B54" s="290">
        <f t="shared" si="8"/>
      </c>
      <c r="C54" s="39"/>
      <c r="D54" s="40"/>
      <c r="E54" s="37">
        <v>48</v>
      </c>
      <c r="F54" s="40"/>
      <c r="G54" s="38" t="s">
        <v>20</v>
      </c>
      <c r="H54" s="38" t="s">
        <v>20</v>
      </c>
      <c r="I54" s="38" t="s">
        <v>20</v>
      </c>
      <c r="J54" s="38" t="s">
        <v>20</v>
      </c>
      <c r="K54" s="38" t="s">
        <v>20</v>
      </c>
      <c r="L54" s="153">
        <f t="shared" si="1"/>
        <v>0</v>
      </c>
      <c r="M54" s="154"/>
      <c r="N54" s="155"/>
      <c r="O54" s="154">
        <f t="shared" si="14"/>
        <v>0</v>
      </c>
      <c r="P54" s="111"/>
      <c r="Q54" s="112">
        <f t="shared" si="15"/>
      </c>
      <c r="R54" s="366">
        <f t="shared" si="9"/>
      </c>
      <c r="S54" s="29">
        <v>0</v>
      </c>
      <c r="T54" s="140">
        <v>0</v>
      </c>
      <c r="U54" s="141">
        <v>0</v>
      </c>
      <c r="V54" s="141">
        <v>0</v>
      </c>
      <c r="W54" s="141">
        <v>15</v>
      </c>
      <c r="X54" s="141">
        <v>0</v>
      </c>
      <c r="Y54" s="141">
        <v>0</v>
      </c>
      <c r="Z54" s="141" t="s">
        <v>102</v>
      </c>
      <c r="AA54" s="141">
        <v>0</v>
      </c>
      <c r="AB54" s="141">
        <v>0</v>
      </c>
      <c r="AC54" s="141">
        <v>16</v>
      </c>
      <c r="AD54" s="141">
        <v>0</v>
      </c>
      <c r="AE54" s="141">
        <v>0</v>
      </c>
      <c r="AF54" s="141" t="s">
        <v>102</v>
      </c>
      <c r="AG54" s="141">
        <v>0</v>
      </c>
      <c r="AH54" s="141">
        <v>0</v>
      </c>
      <c r="AI54" s="141">
        <v>17</v>
      </c>
      <c r="AJ54" s="141">
        <v>0</v>
      </c>
      <c r="AK54" s="141">
        <v>0</v>
      </c>
      <c r="AL54" s="141" t="s">
        <v>102</v>
      </c>
      <c r="AM54" s="141">
        <v>0</v>
      </c>
      <c r="AN54" s="141">
        <v>0</v>
      </c>
      <c r="AO54" s="141">
        <v>18</v>
      </c>
      <c r="AP54" s="141">
        <v>0</v>
      </c>
      <c r="AQ54" s="141">
        <v>0</v>
      </c>
      <c r="AR54" s="141" t="s">
        <v>102</v>
      </c>
      <c r="AS54" s="29">
        <v>0</v>
      </c>
      <c r="AT54" s="113">
        <f t="shared" si="16"/>
      </c>
      <c r="AU54" s="113"/>
      <c r="AV54" s="169"/>
      <c r="AW54" s="113"/>
      <c r="AX54" s="113"/>
      <c r="AY54" s="142"/>
      <c r="AZ54" s="104"/>
      <c r="BA54" s="104"/>
      <c r="BB54" s="104"/>
      <c r="BC54" s="113"/>
      <c r="BD54" s="29">
        <f t="shared" si="18"/>
        <v>0</v>
      </c>
      <c r="BE54" s="29">
        <f t="shared" si="18"/>
        <v>0</v>
      </c>
      <c r="BF54" s="29">
        <f t="shared" si="18"/>
        <v>0</v>
      </c>
      <c r="BG54" s="29">
        <f t="shared" si="18"/>
        <v>0</v>
      </c>
      <c r="BH54" s="29">
        <f t="shared" si="18"/>
        <v>0</v>
      </c>
      <c r="BI54" s="29">
        <f t="shared" si="17"/>
        <v>0</v>
      </c>
      <c r="BJ54" s="29">
        <f t="shared" si="17"/>
        <v>0</v>
      </c>
      <c r="BK54" s="29">
        <f t="shared" si="17"/>
        <v>0</v>
      </c>
      <c r="BL54" s="29">
        <f t="shared" si="17"/>
        <v>0</v>
      </c>
      <c r="BM54" s="29">
        <f t="shared" si="17"/>
        <v>0</v>
      </c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142"/>
      <c r="CB54" s="142"/>
      <c r="CC54" s="142"/>
      <c r="CD54" s="142"/>
      <c r="CE54" s="142"/>
      <c r="CF54" s="142"/>
    </row>
    <row r="55" spans="1:84" s="159" customFormat="1" ht="13.5" customHeight="1">
      <c r="A55" s="142"/>
      <c r="B55" s="290">
        <f t="shared" si="8"/>
      </c>
      <c r="C55" s="36"/>
      <c r="D55" s="36"/>
      <c r="E55" s="37">
        <v>49</v>
      </c>
      <c r="F55" s="36"/>
      <c r="G55" s="38" t="s">
        <v>20</v>
      </c>
      <c r="H55" s="38" t="s">
        <v>20</v>
      </c>
      <c r="I55" s="38" t="s">
        <v>20</v>
      </c>
      <c r="J55" s="38" t="s">
        <v>20</v>
      </c>
      <c r="K55" s="38" t="s">
        <v>20</v>
      </c>
      <c r="L55" s="153"/>
      <c r="M55" s="154"/>
      <c r="N55" s="155"/>
      <c r="O55" s="154">
        <f t="shared" si="14"/>
        <v>0</v>
      </c>
      <c r="P55" s="111"/>
      <c r="Q55" s="112">
        <f t="shared" si="15"/>
      </c>
      <c r="R55" s="366">
        <f t="shared" si="9"/>
      </c>
      <c r="S55" s="29">
        <v>0</v>
      </c>
      <c r="T55" s="140">
        <v>0</v>
      </c>
      <c r="U55" s="141">
        <v>0</v>
      </c>
      <c r="V55" s="141">
        <v>0</v>
      </c>
      <c r="W55" s="141">
        <v>15</v>
      </c>
      <c r="X55" s="141">
        <v>0</v>
      </c>
      <c r="Y55" s="141">
        <v>0</v>
      </c>
      <c r="Z55" s="141" t="s">
        <v>102</v>
      </c>
      <c r="AA55" s="141">
        <v>0</v>
      </c>
      <c r="AB55" s="141">
        <v>0</v>
      </c>
      <c r="AC55" s="141">
        <v>16</v>
      </c>
      <c r="AD55" s="141">
        <v>0</v>
      </c>
      <c r="AE55" s="141">
        <v>0</v>
      </c>
      <c r="AF55" s="141" t="s">
        <v>102</v>
      </c>
      <c r="AG55" s="141">
        <v>0</v>
      </c>
      <c r="AH55" s="141">
        <v>0</v>
      </c>
      <c r="AI55" s="141">
        <v>17</v>
      </c>
      <c r="AJ55" s="141">
        <v>0</v>
      </c>
      <c r="AK55" s="141">
        <v>0</v>
      </c>
      <c r="AL55" s="141" t="s">
        <v>102</v>
      </c>
      <c r="AM55" s="141">
        <v>0</v>
      </c>
      <c r="AN55" s="141">
        <v>0</v>
      </c>
      <c r="AO55" s="141">
        <v>18</v>
      </c>
      <c r="AP55" s="141">
        <v>0</v>
      </c>
      <c r="AQ55" s="141">
        <v>0</v>
      </c>
      <c r="AR55" s="141" t="s">
        <v>102</v>
      </c>
      <c r="AS55" s="29">
        <v>0</v>
      </c>
      <c r="AT55" s="113">
        <f t="shared" si="16"/>
      </c>
      <c r="AU55" s="113"/>
      <c r="AV55" s="169"/>
      <c r="AW55" s="113"/>
      <c r="AX55" s="113"/>
      <c r="AY55" s="142"/>
      <c r="AZ55" s="104"/>
      <c r="BA55" s="104"/>
      <c r="BB55" s="104"/>
      <c r="BC55" s="113"/>
      <c r="BD55" s="29">
        <f t="shared" si="18"/>
        <v>0</v>
      </c>
      <c r="BE55" s="29">
        <f t="shared" si="18"/>
        <v>0</v>
      </c>
      <c r="BF55" s="29">
        <f t="shared" si="18"/>
        <v>0</v>
      </c>
      <c r="BG55" s="29">
        <f t="shared" si="18"/>
        <v>0</v>
      </c>
      <c r="BH55" s="29">
        <f t="shared" si="18"/>
        <v>0</v>
      </c>
      <c r="BI55" s="29">
        <f aca="true" t="shared" si="19" ref="BI55:BM56">IF($F55=BI$6,MAX($G55:$K55),0)</f>
        <v>0</v>
      </c>
      <c r="BJ55" s="29">
        <f t="shared" si="19"/>
        <v>0</v>
      </c>
      <c r="BK55" s="29">
        <f t="shared" si="19"/>
        <v>0</v>
      </c>
      <c r="BL55" s="29">
        <f t="shared" si="19"/>
        <v>0</v>
      </c>
      <c r="BM55" s="29">
        <f t="shared" si="19"/>
        <v>0</v>
      </c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142"/>
      <c r="CB55" s="142"/>
      <c r="CC55" s="142"/>
      <c r="CD55" s="142"/>
      <c r="CE55" s="142"/>
      <c r="CF55" s="142"/>
    </row>
    <row r="56" spans="1:84" s="159" customFormat="1" ht="13.5" customHeight="1">
      <c r="A56" s="142"/>
      <c r="B56" s="290">
        <f t="shared" si="8"/>
      </c>
      <c r="C56" s="36"/>
      <c r="D56" s="36"/>
      <c r="E56" s="37">
        <v>50</v>
      </c>
      <c r="F56" s="36"/>
      <c r="G56" s="38" t="s">
        <v>20</v>
      </c>
      <c r="H56" s="38" t="s">
        <v>20</v>
      </c>
      <c r="I56" s="38" t="s">
        <v>20</v>
      </c>
      <c r="J56" s="38" t="s">
        <v>20</v>
      </c>
      <c r="K56" s="38" t="s">
        <v>20</v>
      </c>
      <c r="L56" s="153"/>
      <c r="M56" s="154"/>
      <c r="N56" s="155"/>
      <c r="O56" s="154">
        <f t="shared" si="14"/>
        <v>0</v>
      </c>
      <c r="P56" s="111"/>
      <c r="Q56" s="112">
        <f t="shared" si="15"/>
      </c>
      <c r="R56" s="366">
        <f t="shared" si="9"/>
      </c>
      <c r="S56" s="29">
        <v>0</v>
      </c>
      <c r="T56" s="140">
        <v>0</v>
      </c>
      <c r="U56" s="141">
        <v>0</v>
      </c>
      <c r="V56" s="141">
        <v>0</v>
      </c>
      <c r="W56" s="141">
        <v>15</v>
      </c>
      <c r="X56" s="141">
        <v>0</v>
      </c>
      <c r="Y56" s="141">
        <v>0</v>
      </c>
      <c r="Z56" s="141" t="s">
        <v>102</v>
      </c>
      <c r="AA56" s="141">
        <v>0</v>
      </c>
      <c r="AB56" s="141">
        <v>0</v>
      </c>
      <c r="AC56" s="141">
        <v>16</v>
      </c>
      <c r="AD56" s="141">
        <v>0</v>
      </c>
      <c r="AE56" s="141">
        <v>0</v>
      </c>
      <c r="AF56" s="141" t="s">
        <v>102</v>
      </c>
      <c r="AG56" s="141">
        <v>0</v>
      </c>
      <c r="AH56" s="141">
        <v>0</v>
      </c>
      <c r="AI56" s="141">
        <v>17</v>
      </c>
      <c r="AJ56" s="141">
        <v>0</v>
      </c>
      <c r="AK56" s="141">
        <v>0</v>
      </c>
      <c r="AL56" s="141" t="s">
        <v>102</v>
      </c>
      <c r="AM56" s="141">
        <v>0</v>
      </c>
      <c r="AN56" s="141">
        <v>0</v>
      </c>
      <c r="AO56" s="141">
        <v>18</v>
      </c>
      <c r="AP56" s="141">
        <v>0</v>
      </c>
      <c r="AQ56" s="141">
        <v>0</v>
      </c>
      <c r="AR56" s="141" t="s">
        <v>102</v>
      </c>
      <c r="AS56" s="29">
        <v>0</v>
      </c>
      <c r="AT56" s="113">
        <f t="shared" si="16"/>
      </c>
      <c r="AU56" s="113"/>
      <c r="AV56" s="169"/>
      <c r="AW56" s="113"/>
      <c r="AX56" s="113"/>
      <c r="AY56" s="142"/>
      <c r="AZ56" s="104"/>
      <c r="BA56" s="104"/>
      <c r="BB56" s="104"/>
      <c r="BC56" s="113"/>
      <c r="BD56" s="29">
        <f t="shared" si="18"/>
        <v>0</v>
      </c>
      <c r="BE56" s="29">
        <f t="shared" si="18"/>
        <v>0</v>
      </c>
      <c r="BF56" s="29">
        <f t="shared" si="18"/>
        <v>0</v>
      </c>
      <c r="BG56" s="29">
        <f t="shared" si="18"/>
        <v>0</v>
      </c>
      <c r="BH56" s="29">
        <f t="shared" si="18"/>
        <v>0</v>
      </c>
      <c r="BI56" s="29">
        <f t="shared" si="19"/>
        <v>0</v>
      </c>
      <c r="BJ56" s="29">
        <f t="shared" si="19"/>
        <v>0</v>
      </c>
      <c r="BK56" s="29">
        <f t="shared" si="19"/>
        <v>0</v>
      </c>
      <c r="BL56" s="29">
        <f t="shared" si="19"/>
        <v>0</v>
      </c>
      <c r="BM56" s="29">
        <f t="shared" si="19"/>
        <v>0</v>
      </c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142"/>
      <c r="CB56" s="142"/>
      <c r="CC56" s="142"/>
      <c r="CD56" s="142"/>
      <c r="CE56" s="142"/>
      <c r="CF56" s="142"/>
    </row>
    <row r="57" spans="15:232" ht="18">
      <c r="O57" s="41"/>
      <c r="P57" s="135"/>
      <c r="Q57" s="161"/>
      <c r="R57" s="161"/>
      <c r="S57" s="29">
        <v>0</v>
      </c>
      <c r="T57" s="140">
        <v>0</v>
      </c>
      <c r="U57" s="141">
        <v>0</v>
      </c>
      <c r="V57" s="141">
        <v>0</v>
      </c>
      <c r="W57" s="141">
        <v>15</v>
      </c>
      <c r="X57" s="141">
        <v>0</v>
      </c>
      <c r="Y57" s="141">
        <v>0</v>
      </c>
      <c r="Z57" s="141" t="s">
        <v>102</v>
      </c>
      <c r="AA57" s="141">
        <v>0</v>
      </c>
      <c r="AB57" s="141">
        <v>0</v>
      </c>
      <c r="AC57" s="141">
        <v>16</v>
      </c>
      <c r="AD57" s="141">
        <v>0</v>
      </c>
      <c r="AE57" s="141">
        <v>0</v>
      </c>
      <c r="AF57" s="141" t="s">
        <v>102</v>
      </c>
      <c r="AG57" s="141">
        <v>0</v>
      </c>
      <c r="AH57" s="141">
        <v>0</v>
      </c>
      <c r="AI57" s="141">
        <v>17</v>
      </c>
      <c r="AJ57" s="141">
        <v>0</v>
      </c>
      <c r="AK57" s="141">
        <v>0</v>
      </c>
      <c r="AL57" s="141" t="s">
        <v>102</v>
      </c>
      <c r="AM57" s="141">
        <v>0</v>
      </c>
      <c r="AN57" s="141">
        <v>0</v>
      </c>
      <c r="AO57" s="141">
        <v>18</v>
      </c>
      <c r="AP57" s="141">
        <v>0</v>
      </c>
      <c r="AQ57" s="141">
        <v>0</v>
      </c>
      <c r="AR57" s="141" t="s">
        <v>102</v>
      </c>
      <c r="AS57" s="29">
        <v>0</v>
      </c>
      <c r="AU57" s="104"/>
      <c r="AV57" s="166"/>
      <c r="BB57" s="104"/>
      <c r="BC57" s="104"/>
      <c r="BZ57" s="29"/>
      <c r="CF57" s="142"/>
      <c r="HX57" s="138"/>
    </row>
    <row r="58" spans="17:232" ht="18">
      <c r="Q58" s="146"/>
      <c r="R58" s="146"/>
      <c r="S58" s="29">
        <v>0</v>
      </c>
      <c r="T58" s="160">
        <v>0</v>
      </c>
      <c r="U58" s="141">
        <v>0</v>
      </c>
      <c r="V58" s="141">
        <v>0</v>
      </c>
      <c r="W58" s="141">
        <v>15</v>
      </c>
      <c r="X58" s="141">
        <v>0</v>
      </c>
      <c r="Y58" s="141">
        <v>0</v>
      </c>
      <c r="Z58" s="141" t="s">
        <v>102</v>
      </c>
      <c r="AA58" s="141">
        <v>0</v>
      </c>
      <c r="AB58" s="141">
        <v>0</v>
      </c>
      <c r="AC58" s="141">
        <v>16</v>
      </c>
      <c r="AD58" s="141">
        <v>0</v>
      </c>
      <c r="AE58" s="141">
        <v>0</v>
      </c>
      <c r="AF58" s="141" t="s">
        <v>102</v>
      </c>
      <c r="AG58" s="141">
        <v>0</v>
      </c>
      <c r="AH58" s="141">
        <v>0</v>
      </c>
      <c r="AI58" s="141">
        <v>17</v>
      </c>
      <c r="AJ58" s="141">
        <v>0</v>
      </c>
      <c r="AK58" s="141">
        <v>0</v>
      </c>
      <c r="AL58" s="141" t="s">
        <v>102</v>
      </c>
      <c r="AM58" s="141">
        <v>0</v>
      </c>
      <c r="AN58" s="141">
        <v>0</v>
      </c>
      <c r="AO58" s="141">
        <v>18</v>
      </c>
      <c r="AP58" s="141">
        <v>0</v>
      </c>
      <c r="AQ58" s="141">
        <v>0</v>
      </c>
      <c r="AR58" s="141" t="s">
        <v>102</v>
      </c>
      <c r="AS58" s="29">
        <v>0</v>
      </c>
      <c r="AU58" s="104"/>
      <c r="AV58" s="166"/>
      <c r="BB58" s="104"/>
      <c r="BC58" s="104"/>
      <c r="BZ58" s="29"/>
      <c r="CF58" s="142"/>
      <c r="HX58" s="138"/>
    </row>
    <row r="59" spans="3:232" ht="18">
      <c r="C59" s="137"/>
      <c r="Q59" s="146"/>
      <c r="R59" s="146"/>
      <c r="S59" s="29">
        <v>0</v>
      </c>
      <c r="T59" s="140">
        <v>0</v>
      </c>
      <c r="U59" s="141">
        <v>0</v>
      </c>
      <c r="V59" s="141">
        <v>0</v>
      </c>
      <c r="W59" s="141">
        <v>15</v>
      </c>
      <c r="X59" s="141">
        <v>0</v>
      </c>
      <c r="Y59" s="141">
        <v>0</v>
      </c>
      <c r="Z59" s="141" t="s">
        <v>102</v>
      </c>
      <c r="AA59" s="141">
        <v>0</v>
      </c>
      <c r="AB59" s="141">
        <v>0</v>
      </c>
      <c r="AC59" s="141">
        <v>16</v>
      </c>
      <c r="AD59" s="141">
        <v>0</v>
      </c>
      <c r="AE59" s="141">
        <v>0</v>
      </c>
      <c r="AF59" s="141" t="s">
        <v>102</v>
      </c>
      <c r="AG59" s="141">
        <v>0</v>
      </c>
      <c r="AH59" s="141">
        <v>0</v>
      </c>
      <c r="AI59" s="141">
        <v>17</v>
      </c>
      <c r="AJ59" s="141">
        <v>0</v>
      </c>
      <c r="AK59" s="141">
        <v>0</v>
      </c>
      <c r="AL59" s="141" t="s">
        <v>102</v>
      </c>
      <c r="AM59" s="141">
        <v>0</v>
      </c>
      <c r="AN59" s="141">
        <v>0</v>
      </c>
      <c r="AO59" s="141">
        <v>18</v>
      </c>
      <c r="AP59" s="141">
        <v>0</v>
      </c>
      <c r="AQ59" s="141">
        <v>0</v>
      </c>
      <c r="AR59" s="141" t="s">
        <v>102</v>
      </c>
      <c r="AS59" s="29">
        <v>0</v>
      </c>
      <c r="AU59" s="104"/>
      <c r="AV59" s="166"/>
      <c r="BB59" s="104"/>
      <c r="BC59" s="104"/>
      <c r="BZ59" s="29"/>
      <c r="CF59" s="142"/>
      <c r="HX59" s="138"/>
    </row>
    <row r="60" spans="2:232" ht="18">
      <c r="B60" s="197"/>
      <c r="C60" s="307">
        <v>3</v>
      </c>
      <c r="D60" s="197">
        <v>4</v>
      </c>
      <c r="E60" s="197">
        <v>5</v>
      </c>
      <c r="F60" s="197">
        <v>2</v>
      </c>
      <c r="G60" s="197">
        <v>6</v>
      </c>
      <c r="H60" s="197">
        <v>7</v>
      </c>
      <c r="I60" s="197">
        <v>8</v>
      </c>
      <c r="J60" s="197">
        <v>9</v>
      </c>
      <c r="K60" s="197">
        <v>10</v>
      </c>
      <c r="L60" s="197">
        <v>11</v>
      </c>
      <c r="M60" s="197">
        <v>12</v>
      </c>
      <c r="N60" s="197">
        <v>13</v>
      </c>
      <c r="O60" s="197">
        <v>14</v>
      </c>
      <c r="P60" s="197">
        <v>15</v>
      </c>
      <c r="Q60" s="306">
        <v>16</v>
      </c>
      <c r="R60" s="364"/>
      <c r="S60" s="29">
        <v>0</v>
      </c>
      <c r="T60" s="140">
        <v>0</v>
      </c>
      <c r="U60" s="141">
        <v>0</v>
      </c>
      <c r="V60" s="141">
        <v>0</v>
      </c>
      <c r="W60" s="141">
        <v>15</v>
      </c>
      <c r="X60" s="141">
        <v>0</v>
      </c>
      <c r="Y60" s="141">
        <v>0</v>
      </c>
      <c r="Z60" s="141" t="s">
        <v>102</v>
      </c>
      <c r="AA60" s="141">
        <v>0</v>
      </c>
      <c r="AB60" s="141">
        <v>0</v>
      </c>
      <c r="AC60" s="141">
        <v>16</v>
      </c>
      <c r="AD60" s="141">
        <v>0</v>
      </c>
      <c r="AE60" s="141">
        <v>0</v>
      </c>
      <c r="AF60" s="141" t="s">
        <v>102</v>
      </c>
      <c r="AG60" s="141">
        <v>0</v>
      </c>
      <c r="AH60" s="141">
        <v>0</v>
      </c>
      <c r="AI60" s="141">
        <v>17</v>
      </c>
      <c r="AJ60" s="141">
        <v>0</v>
      </c>
      <c r="AK60" s="141">
        <v>0</v>
      </c>
      <c r="AL60" s="141" t="s">
        <v>102</v>
      </c>
      <c r="AM60" s="141">
        <v>0</v>
      </c>
      <c r="AN60" s="141">
        <v>0</v>
      </c>
      <c r="AO60" s="141">
        <v>18</v>
      </c>
      <c r="AP60" s="141">
        <v>0</v>
      </c>
      <c r="AQ60" s="141">
        <v>0</v>
      </c>
      <c r="AR60" s="141" t="s">
        <v>102</v>
      </c>
      <c r="AS60" s="29">
        <v>0</v>
      </c>
      <c r="AU60" s="104"/>
      <c r="AV60" s="166"/>
      <c r="BB60" s="104"/>
      <c r="BC60" s="104"/>
      <c r="BZ60" s="29"/>
      <c r="CF60" s="142"/>
      <c r="HX60" s="138"/>
    </row>
    <row r="61" spans="2:232" ht="54.75" customHeight="1">
      <c r="B61" s="298" t="s">
        <v>19</v>
      </c>
      <c r="C61" s="299" t="s">
        <v>60</v>
      </c>
      <c r="D61" s="300" t="s">
        <v>61</v>
      </c>
      <c r="E61" s="300" t="s">
        <v>78</v>
      </c>
      <c r="F61" s="301" t="s">
        <v>21</v>
      </c>
      <c r="G61" s="302" t="s">
        <v>11</v>
      </c>
      <c r="H61" s="302" t="s">
        <v>12</v>
      </c>
      <c r="I61" s="302" t="s">
        <v>13</v>
      </c>
      <c r="J61" s="302" t="s">
        <v>14</v>
      </c>
      <c r="K61" s="302" t="s">
        <v>15</v>
      </c>
      <c r="L61" s="301"/>
      <c r="M61" s="303"/>
      <c r="N61" s="304"/>
      <c r="O61" s="303" t="s">
        <v>17</v>
      </c>
      <c r="P61" s="301"/>
      <c r="Q61" s="305" t="s">
        <v>70</v>
      </c>
      <c r="R61" s="35"/>
      <c r="S61" s="29">
        <v>0</v>
      </c>
      <c r="T61" s="140">
        <v>0</v>
      </c>
      <c r="U61" s="141">
        <v>0</v>
      </c>
      <c r="V61" s="141">
        <v>0</v>
      </c>
      <c r="W61" s="141">
        <v>15</v>
      </c>
      <c r="X61" s="141">
        <v>0</v>
      </c>
      <c r="Y61" s="141">
        <v>0</v>
      </c>
      <c r="Z61" s="141" t="s">
        <v>102</v>
      </c>
      <c r="AA61" s="141">
        <v>0</v>
      </c>
      <c r="AB61" s="141">
        <v>0</v>
      </c>
      <c r="AC61" s="141">
        <v>16</v>
      </c>
      <c r="AD61" s="141">
        <v>0</v>
      </c>
      <c r="AE61" s="141">
        <v>0</v>
      </c>
      <c r="AF61" s="141" t="s">
        <v>102</v>
      </c>
      <c r="AG61" s="141">
        <v>0</v>
      </c>
      <c r="AH61" s="141">
        <v>0</v>
      </c>
      <c r="AI61" s="141">
        <v>17</v>
      </c>
      <c r="AJ61" s="141">
        <v>0</v>
      </c>
      <c r="AK61" s="141">
        <v>0</v>
      </c>
      <c r="AL61" s="141" t="s">
        <v>102</v>
      </c>
      <c r="AM61" s="141">
        <v>0</v>
      </c>
      <c r="AN61" s="141">
        <v>0</v>
      </c>
      <c r="AO61" s="141">
        <v>18</v>
      </c>
      <c r="AP61" s="141">
        <v>0</v>
      </c>
      <c r="AQ61" s="141">
        <v>0</v>
      </c>
      <c r="AR61" s="141" t="s">
        <v>102</v>
      </c>
      <c r="AS61" s="29">
        <v>0</v>
      </c>
      <c r="AU61" s="104"/>
      <c r="AV61" s="166"/>
      <c r="BB61" s="104"/>
      <c r="BC61" s="104"/>
      <c r="BZ61" s="29"/>
      <c r="CF61" s="142"/>
      <c r="HX61" s="138"/>
    </row>
    <row r="62" spans="2:54" ht="18">
      <c r="B62" s="314">
        <f>Schreibliste!E5</f>
        <v>0</v>
      </c>
      <c r="C62" s="315">
        <f>_xlfn.IFERROR(VLOOKUP($B$62,WeitenNachNr!$A$11:$P$60,C60,FALSE),"")</f>
      </c>
      <c r="D62" s="315">
        <f>_xlfn.IFERROR(VLOOKUP($B$62,WeitenNachNr!$A$11:$P$60,D60,FALSE),"")</f>
      </c>
      <c r="E62" s="315">
        <f>_xlfn.IFERROR(VLOOKUP($B$62,WeitenNachNr!$A$11:$P$60,E60,FALSE),"")</f>
      </c>
      <c r="F62" s="315">
        <f>_xlfn.IFERROR(VLOOKUP($B$62,WeitenNachNr!$A$11:$P$60,F60,FALSE),"")</f>
      </c>
      <c r="G62" s="316">
        <f>_xlfn.IFERROR(VLOOKUP($B$62,WeitenNachNr!$A$11:$P$60,G60,FALSE),"")</f>
      </c>
      <c r="H62" s="316">
        <f>_xlfn.IFERROR(VLOOKUP($B$62,WeitenNachNr!$A$11:$P$60,H60,FALSE),"")</f>
      </c>
      <c r="I62" s="316">
        <f>_xlfn.IFERROR(VLOOKUP($B$62,WeitenNachNr!$A$11:$P$60,I60,FALSE),"")</f>
      </c>
      <c r="J62" s="316">
        <f>_xlfn.IFERROR(VLOOKUP($B$62,WeitenNachNr!$A$11:$P$60,J60,FALSE),"")</f>
      </c>
      <c r="K62" s="316">
        <f>_xlfn.IFERROR(VLOOKUP($B$62,WeitenNachNr!$A$11:$P$60,K60,FALSE),"")</f>
      </c>
      <c r="L62" s="316">
        <f>_xlfn.IFERROR(VLOOKUP($B$62,WeitenNachNr!$A$11:$P$60,L60,FALSE),"")</f>
      </c>
      <c r="M62" s="316">
        <f>_xlfn.IFERROR(VLOOKUP($B$62,WeitenNachNr!$A$11:$P$60,M60,FALSE),"")</f>
      </c>
      <c r="N62" s="316">
        <f>_xlfn.IFERROR(VLOOKUP($B$62,WeitenNachNr!$A$11:$P$60,N60,FALSE),"")</f>
      </c>
      <c r="O62" s="316">
        <f>_xlfn.IFERROR(VLOOKUP($B$62,WeitenNachNr!$A$11:$P$60,O60,FALSE),"")</f>
      </c>
      <c r="P62" s="316">
        <f>_xlfn.IFERROR(VLOOKUP($B$62,WeitenNachNr!$A$11:$P$60,P60,FALSE),"")</f>
      </c>
      <c r="Q62" s="316">
        <f>_xlfn.IFERROR(VLOOKUP($B$62,WeitenNachNr!$A$11:$P$60,Q60,FALSE),"")</f>
      </c>
      <c r="BB62" s="104"/>
    </row>
    <row r="63" spans="3:54" ht="18">
      <c r="C63" s="289"/>
      <c r="Q63" s="146"/>
      <c r="BB63" s="104"/>
    </row>
    <row r="64" spans="17:54" ht="18">
      <c r="Q64" s="146"/>
      <c r="BB64" s="104"/>
    </row>
    <row r="65" spans="17:54" ht="18">
      <c r="Q65" s="146"/>
      <c r="BB65" s="104"/>
    </row>
    <row r="66" spans="17:54" ht="18">
      <c r="Q66" s="146"/>
      <c r="BB66" s="104"/>
    </row>
    <row r="67" spans="17:54" ht="18">
      <c r="Q67" s="146"/>
      <c r="BB67" s="104"/>
    </row>
    <row r="68" spans="17:54" ht="18">
      <c r="Q68" s="146"/>
      <c r="BB68" s="104"/>
    </row>
    <row r="69" spans="17:54" ht="18">
      <c r="Q69" s="146"/>
      <c r="BB69" s="104"/>
    </row>
    <row r="70" spans="17:54" ht="18">
      <c r="Q70" s="146"/>
      <c r="BB70" s="104"/>
    </row>
    <row r="71" spans="17:54" ht="18">
      <c r="Q71" s="146"/>
      <c r="BB71" s="104"/>
    </row>
    <row r="72" spans="17:54" ht="18">
      <c r="Q72" s="146"/>
      <c r="BB72" s="104"/>
    </row>
    <row r="73" spans="17:54" ht="18">
      <c r="Q73" s="146"/>
      <c r="BB73" s="104"/>
    </row>
    <row r="74" spans="17:54" ht="18">
      <c r="Q74" s="146"/>
      <c r="BB74" s="104"/>
    </row>
    <row r="75" spans="17:54" ht="18">
      <c r="Q75" s="146"/>
      <c r="BB75" s="104"/>
    </row>
    <row r="76" spans="17:54" ht="18">
      <c r="Q76" s="146"/>
      <c r="BB76" s="104"/>
    </row>
    <row r="77" spans="17:54" ht="18">
      <c r="Q77" s="146"/>
      <c r="BB77" s="104"/>
    </row>
    <row r="78" spans="17:54" ht="18">
      <c r="Q78" s="146"/>
      <c r="BB78" s="104"/>
    </row>
    <row r="79" spans="17:54" ht="18">
      <c r="Q79" s="146"/>
      <c r="BB79" s="104"/>
    </row>
    <row r="80" spans="17:54" ht="18">
      <c r="Q80" s="146"/>
      <c r="BB80" s="104"/>
    </row>
    <row r="81" spans="17:54" ht="18">
      <c r="Q81" s="146"/>
      <c r="BB81" s="104"/>
    </row>
    <row r="82" spans="17:54" ht="18">
      <c r="Q82" s="146"/>
      <c r="BB82" s="104"/>
    </row>
    <row r="83" spans="17:54" ht="18">
      <c r="Q83" s="146"/>
      <c r="BB83" s="104"/>
    </row>
    <row r="84" spans="17:54" ht="18">
      <c r="Q84" s="146"/>
      <c r="BB84" s="104"/>
    </row>
    <row r="85" ht="18">
      <c r="Q85" s="146"/>
    </row>
    <row r="86" ht="18">
      <c r="Q86" s="146"/>
    </row>
    <row r="87" ht="18">
      <c r="Q87" s="146"/>
    </row>
    <row r="88" ht="18">
      <c r="Q88" s="146"/>
    </row>
    <row r="89" ht="18">
      <c r="Q89" s="146"/>
    </row>
    <row r="90" ht="18">
      <c r="Q90" s="146"/>
    </row>
    <row r="91" ht="18">
      <c r="Q91" s="146"/>
    </row>
    <row r="92" ht="18">
      <c r="Q92" s="146"/>
    </row>
    <row r="93" ht="18">
      <c r="Q93" s="146"/>
    </row>
    <row r="94" ht="18">
      <c r="Q94" s="146"/>
    </row>
    <row r="95" ht="18">
      <c r="Q95" s="146"/>
    </row>
    <row r="96" ht="18">
      <c r="Q96" s="146"/>
    </row>
    <row r="97" ht="18">
      <c r="Q97" s="146"/>
    </row>
    <row r="98" ht="18">
      <c r="Q98" s="146"/>
    </row>
    <row r="99" ht="18">
      <c r="Q99" s="146"/>
    </row>
    <row r="100" ht="18">
      <c r="Q100" s="146"/>
    </row>
    <row r="101" ht="18">
      <c r="Q101" s="146"/>
    </row>
    <row r="102" ht="18">
      <c r="Q102" s="146"/>
    </row>
    <row r="103" ht="18">
      <c r="Q103" s="146"/>
    </row>
    <row r="104" ht="18">
      <c r="Q104" s="146"/>
    </row>
    <row r="105" ht="18">
      <c r="Q105" s="146"/>
    </row>
    <row r="106" ht="18">
      <c r="Q106" s="146"/>
    </row>
    <row r="107" ht="18">
      <c r="Q107" s="146"/>
    </row>
    <row r="108" ht="18">
      <c r="Q108" s="146"/>
    </row>
    <row r="109" ht="18">
      <c r="Q109" s="146"/>
    </row>
    <row r="110" ht="18">
      <c r="Q110" s="146"/>
    </row>
    <row r="111" ht="18">
      <c r="Q111" s="146"/>
    </row>
    <row r="112" ht="18">
      <c r="Q112" s="146"/>
    </row>
    <row r="113" ht="18">
      <c r="Q113" s="146"/>
    </row>
    <row r="114" ht="18">
      <c r="Q114" s="146"/>
    </row>
    <row r="115" ht="18">
      <c r="Q115" s="146"/>
    </row>
    <row r="116" ht="18">
      <c r="Q116" s="146"/>
    </row>
    <row r="117" ht="18">
      <c r="Q117" s="146"/>
    </row>
    <row r="118" ht="18">
      <c r="Q118" s="146"/>
    </row>
    <row r="119" ht="18">
      <c r="Q119" s="146"/>
    </row>
    <row r="120" ht="18">
      <c r="Q120" s="146"/>
    </row>
    <row r="121" ht="18">
      <c r="Q121" s="146"/>
    </row>
    <row r="122" ht="18">
      <c r="Q122" s="146"/>
    </row>
    <row r="123" ht="18">
      <c r="Q123" s="146"/>
    </row>
    <row r="124" ht="18">
      <c r="Q124" s="146"/>
    </row>
    <row r="125" ht="18">
      <c r="Q125" s="146"/>
    </row>
    <row r="126" ht="18">
      <c r="Q126" s="146"/>
    </row>
    <row r="127" ht="18">
      <c r="Q127" s="146"/>
    </row>
    <row r="128" ht="18">
      <c r="Q128" s="146"/>
    </row>
    <row r="129" ht="18">
      <c r="Q129" s="146"/>
    </row>
    <row r="130" ht="18">
      <c r="Q130" s="146"/>
    </row>
    <row r="131" ht="18">
      <c r="Q131" s="146"/>
    </row>
    <row r="132" ht="18">
      <c r="Q132" s="146"/>
    </row>
    <row r="133" ht="18">
      <c r="Q133" s="146"/>
    </row>
    <row r="134" ht="18">
      <c r="Q134" s="146"/>
    </row>
    <row r="135" ht="18">
      <c r="Q135" s="146"/>
    </row>
    <row r="136" ht="18">
      <c r="Q136" s="146"/>
    </row>
    <row r="137" ht="18">
      <c r="Q137" s="146"/>
    </row>
    <row r="138" ht="18">
      <c r="Q138" s="146"/>
    </row>
    <row r="139" ht="18">
      <c r="Q139" s="146"/>
    </row>
    <row r="140" ht="18">
      <c r="Q140" s="146"/>
    </row>
    <row r="141" ht="18">
      <c r="Q141" s="146"/>
    </row>
    <row r="142" ht="18">
      <c r="Q142" s="146"/>
    </row>
    <row r="143" ht="18">
      <c r="Q143" s="146"/>
    </row>
    <row r="144" ht="18">
      <c r="Q144" s="146"/>
    </row>
    <row r="145" ht="18">
      <c r="Q145" s="146"/>
    </row>
    <row r="146" ht="18">
      <c r="Q146" s="146"/>
    </row>
    <row r="147" ht="18">
      <c r="Q147" s="146"/>
    </row>
    <row r="148" ht="18">
      <c r="Q148" s="146"/>
    </row>
    <row r="149" ht="18">
      <c r="Q149" s="146"/>
    </row>
    <row r="150" ht="18">
      <c r="Q150" s="146"/>
    </row>
    <row r="151" ht="18">
      <c r="Q151" s="146"/>
    </row>
    <row r="152" ht="18">
      <c r="Q152" s="146"/>
    </row>
    <row r="153" ht="18">
      <c r="Q153" s="146"/>
    </row>
    <row r="154" ht="18">
      <c r="Q154" s="146"/>
    </row>
    <row r="155" ht="18">
      <c r="Q155" s="146"/>
    </row>
    <row r="156" ht="18">
      <c r="Q156" s="146"/>
    </row>
    <row r="157" ht="18">
      <c r="Q157" s="146"/>
    </row>
    <row r="158" ht="18">
      <c r="Q158" s="146"/>
    </row>
    <row r="159" ht="18">
      <c r="Q159" s="146"/>
    </row>
    <row r="160" ht="18">
      <c r="Q160" s="146"/>
    </row>
    <row r="161" ht="18">
      <c r="Q161" s="146"/>
    </row>
    <row r="162" ht="18">
      <c r="Q162" s="146"/>
    </row>
    <row r="163" ht="18">
      <c r="Q163" s="146"/>
    </row>
    <row r="164" ht="18">
      <c r="Q164" s="146"/>
    </row>
    <row r="165" ht="18">
      <c r="Q165" s="146"/>
    </row>
    <row r="166" ht="18">
      <c r="Q166" s="146"/>
    </row>
    <row r="167" ht="18">
      <c r="Q167" s="146"/>
    </row>
    <row r="168" ht="18">
      <c r="Q168" s="146"/>
    </row>
    <row r="169" ht="18">
      <c r="Q169" s="146"/>
    </row>
    <row r="170" ht="18">
      <c r="Q170" s="146"/>
    </row>
    <row r="171" ht="18">
      <c r="Q171" s="146"/>
    </row>
    <row r="172" ht="18">
      <c r="Q172" s="146"/>
    </row>
    <row r="173" ht="18">
      <c r="Q173" s="146"/>
    </row>
    <row r="174" ht="18">
      <c r="Q174" s="146"/>
    </row>
    <row r="175" ht="18">
      <c r="Q175" s="146"/>
    </row>
    <row r="176" ht="18">
      <c r="Q176" s="146"/>
    </row>
    <row r="177" ht="18">
      <c r="Q177" s="146"/>
    </row>
    <row r="178" ht="18">
      <c r="Q178" s="146"/>
    </row>
    <row r="179" ht="18">
      <c r="Q179" s="146"/>
    </row>
    <row r="180" ht="18">
      <c r="Q180" s="146"/>
    </row>
    <row r="181" ht="18">
      <c r="Q181" s="146"/>
    </row>
    <row r="182" ht="18">
      <c r="Q182" s="146"/>
    </row>
    <row r="183" ht="18">
      <c r="Q183" s="146"/>
    </row>
    <row r="184" ht="18">
      <c r="Q184" s="146"/>
    </row>
    <row r="185" ht="18">
      <c r="Q185" s="146"/>
    </row>
  </sheetData>
  <sheetProtection sort="0"/>
  <mergeCells count="31">
    <mergeCell ref="AW13:AW14"/>
    <mergeCell ref="M5:O5"/>
    <mergeCell ref="AW11:AW12"/>
    <mergeCell ref="AX13:AX14"/>
    <mergeCell ref="M1:Q1"/>
    <mergeCell ref="M2:Q2"/>
    <mergeCell ref="M3:Q3"/>
    <mergeCell ref="AX11:AX12"/>
    <mergeCell ref="E4:K4"/>
    <mergeCell ref="AW9:AW10"/>
    <mergeCell ref="E2:I2"/>
    <mergeCell ref="E3:I3"/>
    <mergeCell ref="E1:I1"/>
    <mergeCell ref="AW15:AW16"/>
    <mergeCell ref="AW19:AW20"/>
    <mergeCell ref="C5:D5"/>
    <mergeCell ref="I5:J5"/>
    <mergeCell ref="AW7:AW8"/>
    <mergeCell ref="AX23:AX24"/>
    <mergeCell ref="AX15:AX16"/>
    <mergeCell ref="AW6:AX6"/>
    <mergeCell ref="AX9:AX10"/>
    <mergeCell ref="AX7:AX8"/>
    <mergeCell ref="AW25:AW26"/>
    <mergeCell ref="AX25:AX26"/>
    <mergeCell ref="AW21:AW22"/>
    <mergeCell ref="AX21:AX22"/>
    <mergeCell ref="AW23:AW24"/>
    <mergeCell ref="AW17:AW18"/>
    <mergeCell ref="AX17:AX18"/>
    <mergeCell ref="AX19:AX20"/>
  </mergeCells>
  <conditionalFormatting sqref="G7:K56">
    <cfRule type="cellIs" priority="1" dxfId="6" operator="equal" stopIfTrue="1">
      <formula>$Q7</formula>
    </cfRule>
  </conditionalFormatting>
  <conditionalFormatting sqref="AZ6:BA16 AV6:AX26">
    <cfRule type="expression" priority="2" dxfId="5" stopIfTrue="1">
      <formula>$AV$5=FALSE</formula>
    </cfRule>
  </conditionalFormatting>
  <printOptions/>
  <pageMargins left="0.12" right="0.12" top="0.43" bottom="0.984251969" header="0.22" footer="0.75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W154"/>
  <sheetViews>
    <sheetView showGridLines="0" view="pageBreakPreview" zoomScale="120" zoomScaleNormal="75" zoomScaleSheetLayoutView="120" zoomScalePageLayoutView="0" workbookViewId="0" topLeftCell="A1">
      <selection activeCell="A1" sqref="A1"/>
    </sheetView>
  </sheetViews>
  <sheetFormatPr defaultColWidth="11.57421875" defaultRowHeight="12.75"/>
  <cols>
    <col min="1" max="1" width="2.8515625" style="346" customWidth="1"/>
    <col min="2" max="2" width="4.57421875" style="198" customWidth="1"/>
    <col min="3" max="3" width="20.8515625" style="199" customWidth="1"/>
    <col min="4" max="4" width="22.28125" style="200" customWidth="1"/>
    <col min="5" max="5" width="4.140625" style="200" customWidth="1"/>
    <col min="6" max="6" width="9.7109375" style="200" customWidth="1"/>
    <col min="7" max="11" width="9.00390625" style="200" customWidth="1"/>
    <col min="12" max="12" width="8.7109375" style="200" hidden="1" customWidth="1"/>
    <col min="13" max="13" width="2.57421875" style="200" customWidth="1"/>
    <col min="14" max="14" width="9.421875" style="200" hidden="1" customWidth="1"/>
    <col min="15" max="15" width="0.9921875" style="201" hidden="1" customWidth="1"/>
    <col min="16" max="16" width="9.421875" style="200" hidden="1" customWidth="1"/>
    <col min="17" max="17" width="1.57421875" style="200" hidden="1" customWidth="1"/>
    <col min="18" max="18" width="12.421875" style="200" customWidth="1"/>
    <col min="19" max="16384" width="11.57421875" style="346" customWidth="1"/>
  </cols>
  <sheetData>
    <row r="1" spans="2:18" s="340" customFormat="1" ht="83.25" customHeight="1">
      <c r="B1" s="177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178"/>
    </row>
    <row r="2" spans="2:18" s="341" customFormat="1" ht="20.25">
      <c r="B2" s="177"/>
      <c r="C2" s="408" t="str">
        <f>IF(Schreibliste!E4&lt;&gt;0,Schreibliste!E4," ")</f>
        <v>Bayernpokal 2019 - Weitenwettbewerb</v>
      </c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179"/>
    </row>
    <row r="3" spans="2:18" s="341" customFormat="1" ht="39" customHeight="1" thickBot="1">
      <c r="B3" s="180"/>
      <c r="C3" s="409" t="str">
        <f>Schreibliste!M1&amp;", "&amp;Schreibliste!M2</f>
        <v>Oberschleißheim, 28.04.2019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181"/>
    </row>
    <row r="4" spans="2:18" s="342" customFormat="1" ht="12" customHeight="1"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</row>
    <row r="5" spans="2:18" s="340" customFormat="1" ht="30" customHeight="1" hidden="1">
      <c r="B5" s="182" t="s">
        <v>21</v>
      </c>
      <c r="C5" s="183" t="s">
        <v>60</v>
      </c>
      <c r="D5" s="183" t="s">
        <v>61</v>
      </c>
      <c r="E5" s="184" t="s">
        <v>19</v>
      </c>
      <c r="F5" s="185" t="s">
        <v>62</v>
      </c>
      <c r="G5" s="186" t="s">
        <v>11</v>
      </c>
      <c r="H5" s="186" t="s">
        <v>12</v>
      </c>
      <c r="I5" s="186" t="s">
        <v>13</v>
      </c>
      <c r="J5" s="186" t="s">
        <v>14</v>
      </c>
      <c r="K5" s="186" t="s">
        <v>15</v>
      </c>
      <c r="L5" s="186"/>
      <c r="M5" s="185"/>
      <c r="N5" s="185" t="s">
        <v>16</v>
      </c>
      <c r="O5" s="187"/>
      <c r="P5" s="185" t="s">
        <v>17</v>
      </c>
      <c r="Q5" s="185"/>
      <c r="R5" s="185" t="s">
        <v>18</v>
      </c>
    </row>
    <row r="6" spans="2:18" s="340" customFormat="1" ht="48.75">
      <c r="B6" s="30" t="s">
        <v>21</v>
      </c>
      <c r="C6" s="31" t="s">
        <v>60</v>
      </c>
      <c r="D6" s="31" t="s">
        <v>61</v>
      </c>
      <c r="E6" s="32" t="s">
        <v>19</v>
      </c>
      <c r="F6" s="33" t="s">
        <v>78</v>
      </c>
      <c r="G6" s="34" t="s">
        <v>11</v>
      </c>
      <c r="H6" s="34" t="s">
        <v>12</v>
      </c>
      <c r="I6" s="34" t="s">
        <v>13</v>
      </c>
      <c r="J6" s="34" t="s">
        <v>14</v>
      </c>
      <c r="K6" s="34" t="s">
        <v>15</v>
      </c>
      <c r="L6" s="33"/>
      <c r="M6" s="35"/>
      <c r="N6" s="149"/>
      <c r="O6" s="148" t="s">
        <v>17</v>
      </c>
      <c r="P6" s="33"/>
      <c r="Q6" s="35" t="s">
        <v>70</v>
      </c>
      <c r="R6" s="188" t="s">
        <v>70</v>
      </c>
    </row>
    <row r="7" spans="2:18" s="360" customFormat="1" ht="16.5" customHeight="1">
      <c r="B7" s="349">
        <f>IF(Q7="","",RANK(Q7,$Q$7:$Q$56,0))</f>
        <v>1</v>
      </c>
      <c r="C7" s="350" t="s">
        <v>134</v>
      </c>
      <c r="D7" s="368" t="s">
        <v>116</v>
      </c>
      <c r="E7" s="352">
        <v>3</v>
      </c>
      <c r="F7" s="368" t="s">
        <v>148</v>
      </c>
      <c r="G7" s="353">
        <v>97.46</v>
      </c>
      <c r="H7" s="353">
        <v>96.06</v>
      </c>
      <c r="I7" s="353">
        <v>0</v>
      </c>
      <c r="J7" s="353">
        <v>87.41</v>
      </c>
      <c r="K7" s="353">
        <v>0</v>
      </c>
      <c r="L7" s="354">
        <f aca="true" t="shared" si="0" ref="L7:L54">IF(C7&lt;&gt;0,1,0)</f>
        <v>1</v>
      </c>
      <c r="M7" s="343"/>
      <c r="N7" s="356"/>
      <c r="O7" s="355">
        <f aca="true" t="shared" si="1" ref="O7:O38">IF(G7=MAX(G7:K7),MAX(H7:K7),IF(H7=MAX(G7:K7),MAX(G7,I7,J7,K7),IF(I7=MAX(G7:K7),MAX(G7,H7,J7,K7),IF(J7=MAX(G7:K7),MAX(G7:I7,K7),IF(K7=MAX(G7:K7),MAX(G7:J7),0)))))</f>
        <v>96.06</v>
      </c>
      <c r="P7" s="357"/>
      <c r="Q7" s="358">
        <f aca="true" t="shared" si="2" ref="Q7:Q38">IF(C7="","",MAX(G7:K7))</f>
        <v>97.46</v>
      </c>
      <c r="R7" s="359" t="str">
        <f>FIXED(MAX(G7:K7),2)</f>
        <v>97,46</v>
      </c>
    </row>
    <row r="8" spans="2:18" s="344" customFormat="1" ht="16.5" customHeight="1">
      <c r="B8" s="290">
        <f aca="true" t="shared" si="3" ref="B8:B56">IF(Q8="","",RANK(Q8,$Q$7:$Q$56,0))</f>
        <v>2</v>
      </c>
      <c r="C8" s="297" t="s">
        <v>138</v>
      </c>
      <c r="D8" s="40" t="s">
        <v>128</v>
      </c>
      <c r="E8" s="37">
        <v>12</v>
      </c>
      <c r="F8" s="367" t="s">
        <v>143</v>
      </c>
      <c r="G8" s="38">
        <v>88.15</v>
      </c>
      <c r="H8" s="38">
        <v>0</v>
      </c>
      <c r="I8" s="38">
        <v>82.16</v>
      </c>
      <c r="J8" s="38">
        <v>86.03</v>
      </c>
      <c r="K8" s="38">
        <v>93.86</v>
      </c>
      <c r="L8" s="153">
        <f t="shared" si="0"/>
        <v>1</v>
      </c>
      <c r="M8" s="343"/>
      <c r="N8" s="155"/>
      <c r="O8" s="154">
        <f t="shared" si="1"/>
        <v>88.15</v>
      </c>
      <c r="P8" s="111"/>
      <c r="Q8" s="112">
        <f t="shared" si="2"/>
        <v>93.86</v>
      </c>
      <c r="R8" s="295" t="str">
        <f aca="true" t="shared" si="4" ref="R8:R56">FIXED(MAX(G8:K8),2)</f>
        <v>93,86</v>
      </c>
    </row>
    <row r="9" spans="2:18" s="360" customFormat="1" ht="16.5" customHeight="1">
      <c r="B9" s="349">
        <f t="shared" si="3"/>
        <v>3</v>
      </c>
      <c r="C9" s="350" t="s">
        <v>135</v>
      </c>
      <c r="D9" s="368" t="s">
        <v>119</v>
      </c>
      <c r="E9" s="352">
        <v>5</v>
      </c>
      <c r="F9" s="368" t="s">
        <v>144</v>
      </c>
      <c r="G9" s="353">
        <v>91.92</v>
      </c>
      <c r="H9" s="353">
        <v>90.67</v>
      </c>
      <c r="I9" s="353">
        <v>91.74</v>
      </c>
      <c r="J9" s="353">
        <v>0</v>
      </c>
      <c r="K9" s="353">
        <v>0</v>
      </c>
      <c r="L9" s="354">
        <f t="shared" si="0"/>
        <v>1</v>
      </c>
      <c r="M9" s="343"/>
      <c r="N9" s="356"/>
      <c r="O9" s="355">
        <f t="shared" si="1"/>
        <v>91.74</v>
      </c>
      <c r="P9" s="357"/>
      <c r="Q9" s="358">
        <f t="shared" si="2"/>
        <v>91.92</v>
      </c>
      <c r="R9" s="359" t="str">
        <f t="shared" si="4"/>
        <v>91,92</v>
      </c>
    </row>
    <row r="10" spans="2:18" s="344" customFormat="1" ht="16.5" customHeight="1">
      <c r="B10" s="290">
        <f t="shared" si="3"/>
        <v>4</v>
      </c>
      <c r="C10" s="297" t="s">
        <v>136</v>
      </c>
      <c r="D10" s="40" t="s">
        <v>112</v>
      </c>
      <c r="E10" s="37">
        <v>8</v>
      </c>
      <c r="F10" s="367" t="s">
        <v>141</v>
      </c>
      <c r="G10" s="38">
        <v>73.78</v>
      </c>
      <c r="H10" s="38">
        <v>84.5</v>
      </c>
      <c r="I10" s="38">
        <v>75.66</v>
      </c>
      <c r="J10" s="38">
        <v>0</v>
      </c>
      <c r="K10" s="38">
        <v>75.11</v>
      </c>
      <c r="L10" s="153">
        <f t="shared" si="0"/>
        <v>1</v>
      </c>
      <c r="M10" s="343"/>
      <c r="N10" s="155"/>
      <c r="O10" s="154">
        <f t="shared" si="1"/>
        <v>75.66</v>
      </c>
      <c r="P10" s="111"/>
      <c r="Q10" s="112">
        <f t="shared" si="2"/>
        <v>84.5</v>
      </c>
      <c r="R10" s="295" t="str">
        <f t="shared" si="4"/>
        <v>84,50</v>
      </c>
    </row>
    <row r="11" spans="2:18" s="360" customFormat="1" ht="16.5" customHeight="1">
      <c r="B11" s="349">
        <f t="shared" si="3"/>
        <v>5</v>
      </c>
      <c r="C11" s="350" t="s">
        <v>125</v>
      </c>
      <c r="D11" s="351" t="s">
        <v>126</v>
      </c>
      <c r="E11" s="352">
        <v>10</v>
      </c>
      <c r="F11" s="368" t="s">
        <v>143</v>
      </c>
      <c r="G11" s="353">
        <v>81.01</v>
      </c>
      <c r="H11" s="353">
        <v>83.15</v>
      </c>
      <c r="I11" s="353">
        <v>80.47</v>
      </c>
      <c r="J11" s="353">
        <v>77.67</v>
      </c>
      <c r="K11" s="353">
        <v>73.86</v>
      </c>
      <c r="L11" s="354">
        <f t="shared" si="0"/>
        <v>1</v>
      </c>
      <c r="M11" s="343"/>
      <c r="N11" s="356"/>
      <c r="O11" s="355">
        <f t="shared" si="1"/>
        <v>81.01</v>
      </c>
      <c r="P11" s="357"/>
      <c r="Q11" s="358">
        <f t="shared" si="2"/>
        <v>83.15</v>
      </c>
      <c r="R11" s="359" t="str">
        <f t="shared" si="4"/>
        <v>83,15</v>
      </c>
    </row>
    <row r="12" spans="2:18" s="344" customFormat="1" ht="16.5" customHeight="1">
      <c r="B12" s="290">
        <f t="shared" si="3"/>
        <v>6</v>
      </c>
      <c r="C12" s="297" t="s">
        <v>137</v>
      </c>
      <c r="D12" s="40" t="s">
        <v>127</v>
      </c>
      <c r="E12" s="37">
        <v>11</v>
      </c>
      <c r="F12" s="367" t="s">
        <v>144</v>
      </c>
      <c r="G12" s="38">
        <v>0</v>
      </c>
      <c r="H12" s="38">
        <v>61.49</v>
      </c>
      <c r="I12" s="38">
        <v>59.86</v>
      </c>
      <c r="J12" s="38">
        <v>78.91</v>
      </c>
      <c r="K12" s="38">
        <v>0</v>
      </c>
      <c r="L12" s="153">
        <f t="shared" si="0"/>
        <v>1</v>
      </c>
      <c r="M12" s="343"/>
      <c r="N12" s="155"/>
      <c r="O12" s="154">
        <f t="shared" si="1"/>
        <v>61.49</v>
      </c>
      <c r="P12" s="111"/>
      <c r="Q12" s="112">
        <f t="shared" si="2"/>
        <v>78.91</v>
      </c>
      <c r="R12" s="295" t="str">
        <f t="shared" si="4"/>
        <v>78,91</v>
      </c>
    </row>
    <row r="13" spans="2:18" s="360" customFormat="1" ht="16.5" customHeight="1">
      <c r="B13" s="349">
        <f t="shared" si="3"/>
        <v>7</v>
      </c>
      <c r="C13" s="350" t="s">
        <v>123</v>
      </c>
      <c r="D13" s="351" t="s">
        <v>124</v>
      </c>
      <c r="E13" s="352">
        <v>9</v>
      </c>
      <c r="F13" s="368" t="s">
        <v>143</v>
      </c>
      <c r="G13" s="353">
        <v>77.58</v>
      </c>
      <c r="H13" s="353">
        <v>74.67</v>
      </c>
      <c r="I13" s="353">
        <v>76.09</v>
      </c>
      <c r="J13" s="353">
        <v>0</v>
      </c>
      <c r="K13" s="353">
        <v>0</v>
      </c>
      <c r="L13" s="354">
        <f t="shared" si="0"/>
        <v>1</v>
      </c>
      <c r="M13" s="343"/>
      <c r="N13" s="356"/>
      <c r="O13" s="355">
        <f t="shared" si="1"/>
        <v>76.09</v>
      </c>
      <c r="P13" s="357"/>
      <c r="Q13" s="358">
        <f t="shared" si="2"/>
        <v>77.58</v>
      </c>
      <c r="R13" s="359" t="str">
        <f t="shared" si="4"/>
        <v>77,58</v>
      </c>
    </row>
    <row r="14" spans="2:18" s="344" customFormat="1" ht="16.5" customHeight="1">
      <c r="B14" s="290">
        <f t="shared" si="3"/>
        <v>8</v>
      </c>
      <c r="C14" s="297" t="s">
        <v>133</v>
      </c>
      <c r="D14" s="367" t="s">
        <v>115</v>
      </c>
      <c r="E14" s="37">
        <v>2</v>
      </c>
      <c r="F14" s="367" t="s">
        <v>142</v>
      </c>
      <c r="G14" s="38">
        <v>75.85</v>
      </c>
      <c r="H14" s="38">
        <v>76.48</v>
      </c>
      <c r="I14" s="38">
        <v>77.33</v>
      </c>
      <c r="J14" s="38">
        <v>0</v>
      </c>
      <c r="K14" s="38">
        <v>75.88</v>
      </c>
      <c r="L14" s="153">
        <f t="shared" si="0"/>
        <v>1</v>
      </c>
      <c r="M14" s="343"/>
      <c r="N14" s="155"/>
      <c r="O14" s="154">
        <f t="shared" si="1"/>
        <v>76.48</v>
      </c>
      <c r="P14" s="111"/>
      <c r="Q14" s="112">
        <f t="shared" si="2"/>
        <v>77.33</v>
      </c>
      <c r="R14" s="295" t="str">
        <f t="shared" si="4"/>
        <v>77,33</v>
      </c>
    </row>
    <row r="15" spans="2:18" s="360" customFormat="1" ht="16.5" customHeight="1">
      <c r="B15" s="349">
        <f t="shared" si="3"/>
        <v>9</v>
      </c>
      <c r="C15" s="350" t="s">
        <v>120</v>
      </c>
      <c r="D15" s="368" t="s">
        <v>121</v>
      </c>
      <c r="E15" s="352">
        <v>6</v>
      </c>
      <c r="F15" s="368" t="s">
        <v>144</v>
      </c>
      <c r="G15" s="353">
        <v>0</v>
      </c>
      <c r="H15" s="353">
        <v>62.57</v>
      </c>
      <c r="I15" s="353">
        <v>69.21</v>
      </c>
      <c r="J15" s="353">
        <v>69.44</v>
      </c>
      <c r="K15" s="353">
        <v>75.24</v>
      </c>
      <c r="L15" s="354">
        <f t="shared" si="0"/>
        <v>1</v>
      </c>
      <c r="M15" s="343"/>
      <c r="N15" s="356"/>
      <c r="O15" s="355">
        <f t="shared" si="1"/>
        <v>69.44</v>
      </c>
      <c r="P15" s="357"/>
      <c r="Q15" s="358">
        <f t="shared" si="2"/>
        <v>75.24</v>
      </c>
      <c r="R15" s="359" t="str">
        <f t="shared" si="4"/>
        <v>75,24</v>
      </c>
    </row>
    <row r="16" spans="2:18" s="345" customFormat="1" ht="16.5" customHeight="1">
      <c r="B16" s="290">
        <f t="shared" si="3"/>
        <v>10</v>
      </c>
      <c r="C16" s="297" t="s">
        <v>139</v>
      </c>
      <c r="D16" s="40" t="s">
        <v>110</v>
      </c>
      <c r="E16" s="37">
        <v>13</v>
      </c>
      <c r="F16" s="367" t="s">
        <v>141</v>
      </c>
      <c r="G16" s="38">
        <v>0</v>
      </c>
      <c r="H16" s="38">
        <v>72.71</v>
      </c>
      <c r="I16" s="38">
        <v>0</v>
      </c>
      <c r="J16" s="38">
        <v>0</v>
      </c>
      <c r="K16" s="38">
        <v>69.9</v>
      </c>
      <c r="L16" s="153">
        <f t="shared" si="0"/>
        <v>1</v>
      </c>
      <c r="M16" s="343"/>
      <c r="N16" s="155"/>
      <c r="O16" s="154">
        <f t="shared" si="1"/>
        <v>69.9</v>
      </c>
      <c r="P16" s="111"/>
      <c r="Q16" s="112">
        <f t="shared" si="2"/>
        <v>72.71</v>
      </c>
      <c r="R16" s="295" t="str">
        <f t="shared" si="4"/>
        <v>72,71</v>
      </c>
    </row>
    <row r="17" spans="2:18" s="361" customFormat="1" ht="16.5" customHeight="1">
      <c r="B17" s="349">
        <f t="shared" si="3"/>
        <v>11</v>
      </c>
      <c r="C17" s="350" t="s">
        <v>114</v>
      </c>
      <c r="D17" s="368" t="s">
        <v>110</v>
      </c>
      <c r="E17" s="352">
        <v>1</v>
      </c>
      <c r="F17" s="368" t="s">
        <v>141</v>
      </c>
      <c r="G17" s="353">
        <v>64.29</v>
      </c>
      <c r="H17" s="353">
        <v>67.58</v>
      </c>
      <c r="I17" s="353">
        <v>70.96</v>
      </c>
      <c r="J17" s="353">
        <v>70.2</v>
      </c>
      <c r="K17" s="353">
        <v>67.45</v>
      </c>
      <c r="L17" s="354">
        <f t="shared" si="0"/>
        <v>1</v>
      </c>
      <c r="M17" s="343"/>
      <c r="N17" s="356"/>
      <c r="O17" s="355">
        <f t="shared" si="1"/>
        <v>70.2</v>
      </c>
      <c r="P17" s="357"/>
      <c r="Q17" s="358">
        <f t="shared" si="2"/>
        <v>70.96</v>
      </c>
      <c r="R17" s="359" t="str">
        <f t="shared" si="4"/>
        <v>70,96</v>
      </c>
    </row>
    <row r="18" spans="2:18" s="345" customFormat="1" ht="16.5" customHeight="1">
      <c r="B18" s="290">
        <f t="shared" si="3"/>
        <v>12</v>
      </c>
      <c r="C18" s="297" t="s">
        <v>140</v>
      </c>
      <c r="D18" s="40" t="s">
        <v>113</v>
      </c>
      <c r="E18" s="37">
        <v>14</v>
      </c>
      <c r="F18" s="367" t="s">
        <v>141</v>
      </c>
      <c r="G18" s="38">
        <v>0</v>
      </c>
      <c r="H18" s="38">
        <v>0</v>
      </c>
      <c r="I18" s="38">
        <v>62</v>
      </c>
      <c r="J18" s="38">
        <v>66.18</v>
      </c>
      <c r="K18" s="38">
        <v>56.66</v>
      </c>
      <c r="L18" s="153">
        <f t="shared" si="0"/>
        <v>1</v>
      </c>
      <c r="M18" s="343"/>
      <c r="N18" s="155"/>
      <c r="O18" s="154">
        <f t="shared" si="1"/>
        <v>62</v>
      </c>
      <c r="P18" s="111"/>
      <c r="Q18" s="112">
        <f t="shared" si="2"/>
        <v>66.18</v>
      </c>
      <c r="R18" s="295" t="str">
        <f t="shared" si="4"/>
        <v>66,18</v>
      </c>
    </row>
    <row r="19" spans="2:18" s="361" customFormat="1" ht="16.5" customHeight="1">
      <c r="B19" s="349">
        <f t="shared" si="3"/>
        <v>13</v>
      </c>
      <c r="C19" s="350" t="s">
        <v>117</v>
      </c>
      <c r="D19" s="368" t="s">
        <v>118</v>
      </c>
      <c r="E19" s="352">
        <v>4</v>
      </c>
      <c r="F19" s="368" t="s">
        <v>143</v>
      </c>
      <c r="G19" s="353">
        <v>0</v>
      </c>
      <c r="H19" s="353">
        <v>0</v>
      </c>
      <c r="I19" s="353">
        <v>0</v>
      </c>
      <c r="J19" s="353">
        <v>0</v>
      </c>
      <c r="K19" s="353">
        <v>0</v>
      </c>
      <c r="L19" s="354">
        <f t="shared" si="0"/>
        <v>1</v>
      </c>
      <c r="M19" s="343"/>
      <c r="N19" s="356"/>
      <c r="O19" s="355">
        <f t="shared" si="1"/>
        <v>0</v>
      </c>
      <c r="P19" s="357"/>
      <c r="Q19" s="358">
        <f t="shared" si="2"/>
        <v>0</v>
      </c>
      <c r="R19" s="359" t="str">
        <f t="shared" si="4"/>
        <v>0,00</v>
      </c>
    </row>
    <row r="20" spans="2:18" s="345" customFormat="1" ht="16.5" customHeight="1">
      <c r="B20" s="290">
        <f t="shared" si="3"/>
        <v>13</v>
      </c>
      <c r="C20" s="297" t="s">
        <v>122</v>
      </c>
      <c r="D20" s="40" t="s">
        <v>118</v>
      </c>
      <c r="E20" s="37">
        <v>7</v>
      </c>
      <c r="F20" s="367" t="s">
        <v>143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153">
        <f t="shared" si="0"/>
        <v>1</v>
      </c>
      <c r="M20" s="343"/>
      <c r="N20" s="155"/>
      <c r="O20" s="154">
        <f t="shared" si="1"/>
        <v>0</v>
      </c>
      <c r="P20" s="111"/>
      <c r="Q20" s="112">
        <f t="shared" si="2"/>
        <v>0</v>
      </c>
      <c r="R20" s="295" t="str">
        <f t="shared" si="4"/>
        <v>0,00</v>
      </c>
    </row>
    <row r="21" spans="2:18" s="361" customFormat="1" ht="12.75" customHeight="1" hidden="1">
      <c r="B21" s="349">
        <f t="shared" si="3"/>
      </c>
      <c r="C21" s="350"/>
      <c r="D21" s="351"/>
      <c r="E21" s="352">
        <v>15</v>
      </c>
      <c r="F21" s="351"/>
      <c r="G21" s="353" t="s">
        <v>20</v>
      </c>
      <c r="H21" s="353" t="s">
        <v>20</v>
      </c>
      <c r="I21" s="353" t="s">
        <v>20</v>
      </c>
      <c r="J21" s="353" t="s">
        <v>20</v>
      </c>
      <c r="K21" s="353" t="s">
        <v>20</v>
      </c>
      <c r="L21" s="354">
        <f t="shared" si="0"/>
        <v>0</v>
      </c>
      <c r="M21" s="343"/>
      <c r="N21" s="356"/>
      <c r="O21" s="355">
        <f t="shared" si="1"/>
        <v>0</v>
      </c>
      <c r="P21" s="357"/>
      <c r="Q21" s="358">
        <f t="shared" si="2"/>
      </c>
      <c r="R21" s="359" t="str">
        <f t="shared" si="4"/>
        <v>0,00</v>
      </c>
    </row>
    <row r="22" spans="2:18" s="345" customFormat="1" ht="12.75" customHeight="1" hidden="1">
      <c r="B22" s="290">
        <f t="shared" si="3"/>
      </c>
      <c r="C22" s="297"/>
      <c r="D22" s="40"/>
      <c r="E22" s="37">
        <v>16</v>
      </c>
      <c r="F22" s="40"/>
      <c r="G22" s="38" t="s">
        <v>20</v>
      </c>
      <c r="H22" s="38" t="s">
        <v>20</v>
      </c>
      <c r="I22" s="38" t="s">
        <v>20</v>
      </c>
      <c r="J22" s="38" t="s">
        <v>20</v>
      </c>
      <c r="K22" s="38" t="s">
        <v>20</v>
      </c>
      <c r="L22" s="153">
        <f t="shared" si="0"/>
        <v>0</v>
      </c>
      <c r="M22" s="343"/>
      <c r="N22" s="155"/>
      <c r="O22" s="154">
        <f t="shared" si="1"/>
        <v>0</v>
      </c>
      <c r="P22" s="111"/>
      <c r="Q22" s="112">
        <f t="shared" si="2"/>
      </c>
      <c r="R22" s="295" t="str">
        <f t="shared" si="4"/>
        <v>0,00</v>
      </c>
    </row>
    <row r="23" spans="2:18" s="361" customFormat="1" ht="12.75" customHeight="1" hidden="1">
      <c r="B23" s="349">
        <f t="shared" si="3"/>
      </c>
      <c r="C23" s="350"/>
      <c r="D23" s="351"/>
      <c r="E23" s="352">
        <v>17</v>
      </c>
      <c r="F23" s="351"/>
      <c r="G23" s="353" t="s">
        <v>20</v>
      </c>
      <c r="H23" s="353" t="s">
        <v>20</v>
      </c>
      <c r="I23" s="353" t="s">
        <v>20</v>
      </c>
      <c r="J23" s="353" t="s">
        <v>20</v>
      </c>
      <c r="K23" s="353" t="s">
        <v>20</v>
      </c>
      <c r="L23" s="354">
        <f t="shared" si="0"/>
        <v>0</v>
      </c>
      <c r="M23" s="343"/>
      <c r="N23" s="356"/>
      <c r="O23" s="355">
        <f t="shared" si="1"/>
        <v>0</v>
      </c>
      <c r="P23" s="357"/>
      <c r="Q23" s="358">
        <f t="shared" si="2"/>
      </c>
      <c r="R23" s="359" t="str">
        <f t="shared" si="4"/>
        <v>0,00</v>
      </c>
    </row>
    <row r="24" spans="2:18" s="345" customFormat="1" ht="12.75" customHeight="1" hidden="1">
      <c r="B24" s="290">
        <f t="shared" si="3"/>
      </c>
      <c r="C24" s="297"/>
      <c r="D24" s="40"/>
      <c r="E24" s="37">
        <v>18</v>
      </c>
      <c r="F24" s="40"/>
      <c r="G24" s="38" t="s">
        <v>20</v>
      </c>
      <c r="H24" s="38" t="s">
        <v>20</v>
      </c>
      <c r="I24" s="38" t="s">
        <v>20</v>
      </c>
      <c r="J24" s="38" t="s">
        <v>20</v>
      </c>
      <c r="K24" s="38" t="s">
        <v>20</v>
      </c>
      <c r="L24" s="153">
        <f t="shared" si="0"/>
        <v>0</v>
      </c>
      <c r="M24" s="343"/>
      <c r="N24" s="155"/>
      <c r="O24" s="154">
        <f t="shared" si="1"/>
        <v>0</v>
      </c>
      <c r="P24" s="111"/>
      <c r="Q24" s="112">
        <f t="shared" si="2"/>
      </c>
      <c r="R24" s="295" t="str">
        <f t="shared" si="4"/>
        <v>0,00</v>
      </c>
    </row>
    <row r="25" spans="2:18" s="361" customFormat="1" ht="12.75" customHeight="1" hidden="1">
      <c r="B25" s="349">
        <f t="shared" si="3"/>
      </c>
      <c r="C25" s="350"/>
      <c r="D25" s="351"/>
      <c r="E25" s="352">
        <v>19</v>
      </c>
      <c r="F25" s="351"/>
      <c r="G25" s="353" t="s">
        <v>20</v>
      </c>
      <c r="H25" s="353" t="s">
        <v>20</v>
      </c>
      <c r="I25" s="353" t="s">
        <v>20</v>
      </c>
      <c r="J25" s="353" t="s">
        <v>20</v>
      </c>
      <c r="K25" s="353" t="s">
        <v>20</v>
      </c>
      <c r="L25" s="354">
        <f t="shared" si="0"/>
        <v>0</v>
      </c>
      <c r="M25" s="343"/>
      <c r="N25" s="356"/>
      <c r="O25" s="355">
        <f t="shared" si="1"/>
        <v>0</v>
      </c>
      <c r="P25" s="357"/>
      <c r="Q25" s="358">
        <f t="shared" si="2"/>
      </c>
      <c r="R25" s="359" t="str">
        <f t="shared" si="4"/>
        <v>0,00</v>
      </c>
    </row>
    <row r="26" spans="2:18" s="345" customFormat="1" ht="12.75" customHeight="1" hidden="1">
      <c r="B26" s="290">
        <f t="shared" si="3"/>
      </c>
      <c r="C26" s="297"/>
      <c r="D26" s="40"/>
      <c r="E26" s="37">
        <v>20</v>
      </c>
      <c r="F26" s="40"/>
      <c r="G26" s="38" t="s">
        <v>20</v>
      </c>
      <c r="H26" s="38" t="s">
        <v>20</v>
      </c>
      <c r="I26" s="38" t="s">
        <v>20</v>
      </c>
      <c r="J26" s="38" t="s">
        <v>20</v>
      </c>
      <c r="K26" s="38" t="s">
        <v>20</v>
      </c>
      <c r="L26" s="153">
        <f t="shared" si="0"/>
        <v>0</v>
      </c>
      <c r="M26" s="343"/>
      <c r="N26" s="155"/>
      <c r="O26" s="154">
        <f t="shared" si="1"/>
        <v>0</v>
      </c>
      <c r="P26" s="111"/>
      <c r="Q26" s="112">
        <f t="shared" si="2"/>
      </c>
      <c r="R26" s="295" t="str">
        <f t="shared" si="4"/>
        <v>0,00</v>
      </c>
    </row>
    <row r="27" spans="2:18" s="361" customFormat="1" ht="12.75" customHeight="1" hidden="1">
      <c r="B27" s="349">
        <f t="shared" si="3"/>
      </c>
      <c r="C27" s="350"/>
      <c r="D27" s="351"/>
      <c r="E27" s="352">
        <v>21</v>
      </c>
      <c r="F27" s="351"/>
      <c r="G27" s="353" t="s">
        <v>20</v>
      </c>
      <c r="H27" s="353" t="s">
        <v>20</v>
      </c>
      <c r="I27" s="353" t="s">
        <v>20</v>
      </c>
      <c r="J27" s="353" t="s">
        <v>20</v>
      </c>
      <c r="K27" s="353" t="s">
        <v>20</v>
      </c>
      <c r="L27" s="354">
        <f t="shared" si="0"/>
        <v>0</v>
      </c>
      <c r="M27" s="343"/>
      <c r="N27" s="356"/>
      <c r="O27" s="355">
        <f t="shared" si="1"/>
        <v>0</v>
      </c>
      <c r="P27" s="357"/>
      <c r="Q27" s="358">
        <f t="shared" si="2"/>
      </c>
      <c r="R27" s="359" t="str">
        <f t="shared" si="4"/>
        <v>0,00</v>
      </c>
    </row>
    <row r="28" spans="2:18" s="345" customFormat="1" ht="12.75" customHeight="1" hidden="1">
      <c r="B28" s="290">
        <f t="shared" si="3"/>
      </c>
      <c r="C28" s="297"/>
      <c r="D28" s="40"/>
      <c r="E28" s="37">
        <v>22</v>
      </c>
      <c r="F28" s="40"/>
      <c r="G28" s="38" t="s">
        <v>20</v>
      </c>
      <c r="H28" s="38" t="s">
        <v>20</v>
      </c>
      <c r="I28" s="38" t="s">
        <v>20</v>
      </c>
      <c r="J28" s="38" t="s">
        <v>20</v>
      </c>
      <c r="K28" s="38" t="s">
        <v>20</v>
      </c>
      <c r="L28" s="153">
        <f t="shared" si="0"/>
        <v>0</v>
      </c>
      <c r="M28" s="343"/>
      <c r="N28" s="155"/>
      <c r="O28" s="154">
        <f t="shared" si="1"/>
        <v>0</v>
      </c>
      <c r="P28" s="111"/>
      <c r="Q28" s="112">
        <f t="shared" si="2"/>
      </c>
      <c r="R28" s="295" t="str">
        <f t="shared" si="4"/>
        <v>0,00</v>
      </c>
    </row>
    <row r="29" spans="2:18" s="361" customFormat="1" ht="12.75" customHeight="1" hidden="1">
      <c r="B29" s="349">
        <f t="shared" si="3"/>
      </c>
      <c r="C29" s="350"/>
      <c r="D29" s="351"/>
      <c r="E29" s="352">
        <v>23</v>
      </c>
      <c r="F29" s="351"/>
      <c r="G29" s="353" t="s">
        <v>20</v>
      </c>
      <c r="H29" s="353" t="s">
        <v>20</v>
      </c>
      <c r="I29" s="353" t="s">
        <v>20</v>
      </c>
      <c r="J29" s="353" t="s">
        <v>20</v>
      </c>
      <c r="K29" s="353" t="s">
        <v>20</v>
      </c>
      <c r="L29" s="354">
        <f t="shared" si="0"/>
        <v>0</v>
      </c>
      <c r="M29" s="343"/>
      <c r="N29" s="356"/>
      <c r="O29" s="355">
        <f t="shared" si="1"/>
        <v>0</v>
      </c>
      <c r="P29" s="357"/>
      <c r="Q29" s="358">
        <f t="shared" si="2"/>
      </c>
      <c r="R29" s="359" t="str">
        <f t="shared" si="4"/>
        <v>0,00</v>
      </c>
    </row>
    <row r="30" spans="2:18" s="345" customFormat="1" ht="12.75" customHeight="1" hidden="1">
      <c r="B30" s="290">
        <f t="shared" si="3"/>
      </c>
      <c r="C30" s="297"/>
      <c r="D30" s="40"/>
      <c r="E30" s="37">
        <v>24</v>
      </c>
      <c r="F30" s="40"/>
      <c r="G30" s="38" t="s">
        <v>20</v>
      </c>
      <c r="H30" s="38" t="s">
        <v>20</v>
      </c>
      <c r="I30" s="38" t="s">
        <v>20</v>
      </c>
      <c r="J30" s="38" t="s">
        <v>20</v>
      </c>
      <c r="K30" s="38" t="s">
        <v>20</v>
      </c>
      <c r="L30" s="153">
        <f t="shared" si="0"/>
        <v>0</v>
      </c>
      <c r="M30" s="343"/>
      <c r="N30" s="155"/>
      <c r="O30" s="154">
        <f t="shared" si="1"/>
        <v>0</v>
      </c>
      <c r="P30" s="111"/>
      <c r="Q30" s="112">
        <f t="shared" si="2"/>
      </c>
      <c r="R30" s="295" t="str">
        <f t="shared" si="4"/>
        <v>0,00</v>
      </c>
    </row>
    <row r="31" spans="2:18" s="361" customFormat="1" ht="12.75" customHeight="1" hidden="1">
      <c r="B31" s="349">
        <f t="shared" si="3"/>
      </c>
      <c r="C31" s="350"/>
      <c r="D31" s="351"/>
      <c r="E31" s="352">
        <v>25</v>
      </c>
      <c r="F31" s="351"/>
      <c r="G31" s="353" t="s">
        <v>20</v>
      </c>
      <c r="H31" s="353" t="s">
        <v>20</v>
      </c>
      <c r="I31" s="353" t="s">
        <v>20</v>
      </c>
      <c r="J31" s="353" t="s">
        <v>20</v>
      </c>
      <c r="K31" s="353" t="s">
        <v>20</v>
      </c>
      <c r="L31" s="354">
        <f t="shared" si="0"/>
        <v>0</v>
      </c>
      <c r="M31" s="343"/>
      <c r="N31" s="356"/>
      <c r="O31" s="355">
        <f t="shared" si="1"/>
        <v>0</v>
      </c>
      <c r="P31" s="357"/>
      <c r="Q31" s="358">
        <f t="shared" si="2"/>
      </c>
      <c r="R31" s="359" t="str">
        <f t="shared" si="4"/>
        <v>0,00</v>
      </c>
    </row>
    <row r="32" spans="2:18" s="345" customFormat="1" ht="12.75" customHeight="1" hidden="1">
      <c r="B32" s="290">
        <f t="shared" si="3"/>
      </c>
      <c r="C32" s="297"/>
      <c r="D32" s="40"/>
      <c r="E32" s="37">
        <v>26</v>
      </c>
      <c r="F32" s="40"/>
      <c r="G32" s="38" t="s">
        <v>20</v>
      </c>
      <c r="H32" s="38" t="s">
        <v>20</v>
      </c>
      <c r="I32" s="38" t="s">
        <v>20</v>
      </c>
      <c r="J32" s="38" t="s">
        <v>20</v>
      </c>
      <c r="K32" s="38" t="s">
        <v>20</v>
      </c>
      <c r="L32" s="153">
        <f t="shared" si="0"/>
        <v>0</v>
      </c>
      <c r="M32" s="343"/>
      <c r="N32" s="155"/>
      <c r="O32" s="154">
        <f t="shared" si="1"/>
        <v>0</v>
      </c>
      <c r="P32" s="111"/>
      <c r="Q32" s="112">
        <f t="shared" si="2"/>
      </c>
      <c r="R32" s="295" t="str">
        <f t="shared" si="4"/>
        <v>0,00</v>
      </c>
    </row>
    <row r="33" spans="2:18" s="361" customFormat="1" ht="12.75" customHeight="1" hidden="1">
      <c r="B33" s="349">
        <f t="shared" si="3"/>
      </c>
      <c r="C33" s="350"/>
      <c r="D33" s="351"/>
      <c r="E33" s="352">
        <v>27</v>
      </c>
      <c r="F33" s="351"/>
      <c r="G33" s="353" t="s">
        <v>20</v>
      </c>
      <c r="H33" s="353" t="s">
        <v>20</v>
      </c>
      <c r="I33" s="353" t="s">
        <v>20</v>
      </c>
      <c r="J33" s="353" t="s">
        <v>20</v>
      </c>
      <c r="K33" s="353" t="s">
        <v>20</v>
      </c>
      <c r="L33" s="354">
        <f t="shared" si="0"/>
        <v>0</v>
      </c>
      <c r="M33" s="343"/>
      <c r="N33" s="356"/>
      <c r="O33" s="355">
        <f t="shared" si="1"/>
        <v>0</v>
      </c>
      <c r="P33" s="357"/>
      <c r="Q33" s="358">
        <f t="shared" si="2"/>
      </c>
      <c r="R33" s="359" t="str">
        <f t="shared" si="4"/>
        <v>0,00</v>
      </c>
    </row>
    <row r="34" spans="2:18" s="345" customFormat="1" ht="12.75" customHeight="1" hidden="1">
      <c r="B34" s="290">
        <f t="shared" si="3"/>
      </c>
      <c r="C34" s="297"/>
      <c r="D34" s="40"/>
      <c r="E34" s="37">
        <v>28</v>
      </c>
      <c r="F34" s="40"/>
      <c r="G34" s="38" t="s">
        <v>20</v>
      </c>
      <c r="H34" s="38" t="s">
        <v>20</v>
      </c>
      <c r="I34" s="38" t="s">
        <v>20</v>
      </c>
      <c r="J34" s="38" t="s">
        <v>20</v>
      </c>
      <c r="K34" s="38" t="s">
        <v>20</v>
      </c>
      <c r="L34" s="153">
        <f t="shared" si="0"/>
        <v>0</v>
      </c>
      <c r="M34" s="343"/>
      <c r="N34" s="155"/>
      <c r="O34" s="154">
        <f t="shared" si="1"/>
        <v>0</v>
      </c>
      <c r="P34" s="111"/>
      <c r="Q34" s="112">
        <f t="shared" si="2"/>
      </c>
      <c r="R34" s="295" t="str">
        <f t="shared" si="4"/>
        <v>0,00</v>
      </c>
    </row>
    <row r="35" spans="2:18" s="361" customFormat="1" ht="12.75" customHeight="1" hidden="1">
      <c r="B35" s="349">
        <f t="shared" si="3"/>
      </c>
      <c r="C35" s="350"/>
      <c r="D35" s="351"/>
      <c r="E35" s="352">
        <v>29</v>
      </c>
      <c r="F35" s="351"/>
      <c r="G35" s="353" t="s">
        <v>20</v>
      </c>
      <c r="H35" s="353" t="s">
        <v>20</v>
      </c>
      <c r="I35" s="353" t="s">
        <v>20</v>
      </c>
      <c r="J35" s="353" t="s">
        <v>20</v>
      </c>
      <c r="K35" s="353" t="s">
        <v>20</v>
      </c>
      <c r="L35" s="354">
        <f t="shared" si="0"/>
        <v>0</v>
      </c>
      <c r="M35" s="343"/>
      <c r="N35" s="356"/>
      <c r="O35" s="355">
        <f t="shared" si="1"/>
        <v>0</v>
      </c>
      <c r="P35" s="357"/>
      <c r="Q35" s="358">
        <f t="shared" si="2"/>
      </c>
      <c r="R35" s="359" t="str">
        <f t="shared" si="4"/>
        <v>0,00</v>
      </c>
    </row>
    <row r="36" spans="2:18" s="345" customFormat="1" ht="12.75" customHeight="1" hidden="1">
      <c r="B36" s="290">
        <f t="shared" si="3"/>
      </c>
      <c r="C36" s="297"/>
      <c r="D36" s="40"/>
      <c r="E36" s="37">
        <v>30</v>
      </c>
      <c r="F36" s="40"/>
      <c r="G36" s="38" t="s">
        <v>20</v>
      </c>
      <c r="H36" s="38" t="s">
        <v>20</v>
      </c>
      <c r="I36" s="38" t="s">
        <v>20</v>
      </c>
      <c r="J36" s="38" t="s">
        <v>20</v>
      </c>
      <c r="K36" s="38" t="s">
        <v>20</v>
      </c>
      <c r="L36" s="153">
        <f t="shared" si="0"/>
        <v>0</v>
      </c>
      <c r="M36" s="343"/>
      <c r="N36" s="155"/>
      <c r="O36" s="154">
        <f t="shared" si="1"/>
        <v>0</v>
      </c>
      <c r="P36" s="111"/>
      <c r="Q36" s="112">
        <f t="shared" si="2"/>
      </c>
      <c r="R36" s="295" t="str">
        <f t="shared" si="4"/>
        <v>0,00</v>
      </c>
    </row>
    <row r="37" spans="2:18" s="361" customFormat="1" ht="12.75" customHeight="1" hidden="1">
      <c r="B37" s="349">
        <f t="shared" si="3"/>
      </c>
      <c r="C37" s="350"/>
      <c r="D37" s="351"/>
      <c r="E37" s="352">
        <v>31</v>
      </c>
      <c r="F37" s="351"/>
      <c r="G37" s="353" t="s">
        <v>20</v>
      </c>
      <c r="H37" s="353" t="s">
        <v>20</v>
      </c>
      <c r="I37" s="353" t="s">
        <v>20</v>
      </c>
      <c r="J37" s="353" t="s">
        <v>20</v>
      </c>
      <c r="K37" s="353" t="s">
        <v>20</v>
      </c>
      <c r="L37" s="354">
        <f t="shared" si="0"/>
        <v>0</v>
      </c>
      <c r="M37" s="343"/>
      <c r="N37" s="356"/>
      <c r="O37" s="355">
        <f t="shared" si="1"/>
        <v>0</v>
      </c>
      <c r="P37" s="357"/>
      <c r="Q37" s="358">
        <f t="shared" si="2"/>
      </c>
      <c r="R37" s="359" t="str">
        <f t="shared" si="4"/>
        <v>0,00</v>
      </c>
    </row>
    <row r="38" spans="2:18" s="345" customFormat="1" ht="12.75" customHeight="1" hidden="1">
      <c r="B38" s="290">
        <f t="shared" si="3"/>
      </c>
      <c r="C38" s="39"/>
      <c r="D38" s="40"/>
      <c r="E38" s="37">
        <v>32</v>
      </c>
      <c r="F38" s="40"/>
      <c r="G38" s="38" t="s">
        <v>20</v>
      </c>
      <c r="H38" s="38" t="s">
        <v>20</v>
      </c>
      <c r="I38" s="38" t="s">
        <v>20</v>
      </c>
      <c r="J38" s="38" t="s">
        <v>20</v>
      </c>
      <c r="K38" s="38" t="s">
        <v>20</v>
      </c>
      <c r="L38" s="153">
        <f t="shared" si="0"/>
        <v>0</v>
      </c>
      <c r="M38" s="343"/>
      <c r="N38" s="155"/>
      <c r="O38" s="154">
        <f t="shared" si="1"/>
        <v>0</v>
      </c>
      <c r="P38" s="111"/>
      <c r="Q38" s="112">
        <f t="shared" si="2"/>
      </c>
      <c r="R38" s="295" t="str">
        <f t="shared" si="4"/>
        <v>0,00</v>
      </c>
    </row>
    <row r="39" spans="2:18" s="361" customFormat="1" ht="12.75" customHeight="1" hidden="1">
      <c r="B39" s="349">
        <f t="shared" si="3"/>
      </c>
      <c r="C39" s="362"/>
      <c r="D39" s="351"/>
      <c r="E39" s="352">
        <v>33</v>
      </c>
      <c r="F39" s="351"/>
      <c r="G39" s="353" t="s">
        <v>20</v>
      </c>
      <c r="H39" s="353" t="s">
        <v>20</v>
      </c>
      <c r="I39" s="353" t="s">
        <v>20</v>
      </c>
      <c r="J39" s="353" t="s">
        <v>20</v>
      </c>
      <c r="K39" s="353" t="s">
        <v>20</v>
      </c>
      <c r="L39" s="354">
        <f t="shared" si="0"/>
        <v>0</v>
      </c>
      <c r="M39" s="343"/>
      <c r="N39" s="356"/>
      <c r="O39" s="355">
        <f aca="true" t="shared" si="5" ref="O39:O56">IF(G39=MAX(G39:K39),MAX(H39:K39),IF(H39=MAX(G39:K39),MAX(G39,I39,J39,K39),IF(I39=MAX(G39:K39),MAX(G39,H39,J39,K39),IF(J39=MAX(G39:K39),MAX(G39:I39,K39),IF(K39=MAX(G39:K39),MAX(G39:J39),0)))))</f>
        <v>0</v>
      </c>
      <c r="P39" s="357"/>
      <c r="Q39" s="358">
        <f aca="true" t="shared" si="6" ref="Q39:Q56">IF(C39="","",MAX(G39:K39))</f>
      </c>
      <c r="R39" s="359" t="str">
        <f t="shared" si="4"/>
        <v>0,00</v>
      </c>
    </row>
    <row r="40" spans="2:18" s="345" customFormat="1" ht="12.75" customHeight="1" hidden="1">
      <c r="B40" s="290">
        <f t="shared" si="3"/>
      </c>
      <c r="C40" s="39"/>
      <c r="D40" s="40"/>
      <c r="E40" s="37">
        <v>34</v>
      </c>
      <c r="F40" s="40"/>
      <c r="G40" s="38" t="s">
        <v>20</v>
      </c>
      <c r="H40" s="38" t="s">
        <v>20</v>
      </c>
      <c r="I40" s="38" t="s">
        <v>20</v>
      </c>
      <c r="J40" s="38" t="s">
        <v>20</v>
      </c>
      <c r="K40" s="38" t="s">
        <v>20</v>
      </c>
      <c r="L40" s="153">
        <f t="shared" si="0"/>
        <v>0</v>
      </c>
      <c r="M40" s="343"/>
      <c r="N40" s="155"/>
      <c r="O40" s="154">
        <f t="shared" si="5"/>
        <v>0</v>
      </c>
      <c r="P40" s="111"/>
      <c r="Q40" s="112">
        <f t="shared" si="6"/>
      </c>
      <c r="R40" s="295" t="str">
        <f t="shared" si="4"/>
        <v>0,00</v>
      </c>
    </row>
    <row r="41" spans="2:18" s="361" customFormat="1" ht="12.75" customHeight="1" hidden="1">
      <c r="B41" s="349">
        <f t="shared" si="3"/>
      </c>
      <c r="C41" s="362"/>
      <c r="D41" s="351"/>
      <c r="E41" s="352">
        <v>35</v>
      </c>
      <c r="F41" s="351"/>
      <c r="G41" s="353" t="s">
        <v>20</v>
      </c>
      <c r="H41" s="353" t="s">
        <v>20</v>
      </c>
      <c r="I41" s="353" t="s">
        <v>20</v>
      </c>
      <c r="J41" s="353" t="s">
        <v>20</v>
      </c>
      <c r="K41" s="353" t="s">
        <v>20</v>
      </c>
      <c r="L41" s="354">
        <f t="shared" si="0"/>
        <v>0</v>
      </c>
      <c r="M41" s="343"/>
      <c r="N41" s="356"/>
      <c r="O41" s="355">
        <f t="shared" si="5"/>
        <v>0</v>
      </c>
      <c r="P41" s="357"/>
      <c r="Q41" s="358">
        <f t="shared" si="6"/>
      </c>
      <c r="R41" s="359" t="str">
        <f t="shared" si="4"/>
        <v>0,00</v>
      </c>
    </row>
    <row r="42" spans="2:18" s="345" customFormat="1" ht="12.75" customHeight="1" hidden="1">
      <c r="B42" s="290">
        <f t="shared" si="3"/>
      </c>
      <c r="C42" s="39"/>
      <c r="D42" s="40"/>
      <c r="E42" s="37">
        <v>36</v>
      </c>
      <c r="F42" s="40"/>
      <c r="G42" s="38" t="s">
        <v>20</v>
      </c>
      <c r="H42" s="38" t="s">
        <v>20</v>
      </c>
      <c r="I42" s="38" t="s">
        <v>20</v>
      </c>
      <c r="J42" s="38" t="s">
        <v>20</v>
      </c>
      <c r="K42" s="38" t="s">
        <v>20</v>
      </c>
      <c r="L42" s="153">
        <f t="shared" si="0"/>
        <v>0</v>
      </c>
      <c r="M42" s="343"/>
      <c r="N42" s="155"/>
      <c r="O42" s="154">
        <f t="shared" si="5"/>
        <v>0</v>
      </c>
      <c r="P42" s="111"/>
      <c r="Q42" s="112">
        <f t="shared" si="6"/>
      </c>
      <c r="R42" s="295" t="str">
        <f t="shared" si="4"/>
        <v>0,00</v>
      </c>
    </row>
    <row r="43" spans="2:18" s="361" customFormat="1" ht="12.75" customHeight="1" hidden="1">
      <c r="B43" s="349">
        <f t="shared" si="3"/>
      </c>
      <c r="C43" s="362"/>
      <c r="D43" s="351"/>
      <c r="E43" s="352">
        <v>37</v>
      </c>
      <c r="F43" s="351"/>
      <c r="G43" s="353" t="s">
        <v>20</v>
      </c>
      <c r="H43" s="353" t="s">
        <v>20</v>
      </c>
      <c r="I43" s="353" t="s">
        <v>20</v>
      </c>
      <c r="J43" s="353" t="s">
        <v>20</v>
      </c>
      <c r="K43" s="353" t="s">
        <v>20</v>
      </c>
      <c r="L43" s="354">
        <f t="shared" si="0"/>
        <v>0</v>
      </c>
      <c r="M43" s="343"/>
      <c r="N43" s="356"/>
      <c r="O43" s="355">
        <f t="shared" si="5"/>
        <v>0</v>
      </c>
      <c r="P43" s="357"/>
      <c r="Q43" s="358">
        <f t="shared" si="6"/>
      </c>
      <c r="R43" s="359" t="str">
        <f t="shared" si="4"/>
        <v>0,00</v>
      </c>
    </row>
    <row r="44" spans="2:18" s="345" customFormat="1" ht="12.75" customHeight="1" hidden="1">
      <c r="B44" s="290">
        <f t="shared" si="3"/>
      </c>
      <c r="C44" s="39"/>
      <c r="D44" s="40"/>
      <c r="E44" s="37">
        <v>38</v>
      </c>
      <c r="F44" s="40"/>
      <c r="G44" s="38" t="s">
        <v>20</v>
      </c>
      <c r="H44" s="38" t="s">
        <v>20</v>
      </c>
      <c r="I44" s="38" t="s">
        <v>20</v>
      </c>
      <c r="J44" s="38" t="s">
        <v>20</v>
      </c>
      <c r="K44" s="38" t="s">
        <v>20</v>
      </c>
      <c r="L44" s="153">
        <f t="shared" si="0"/>
        <v>0</v>
      </c>
      <c r="M44" s="343"/>
      <c r="N44" s="155"/>
      <c r="O44" s="154">
        <f t="shared" si="5"/>
        <v>0</v>
      </c>
      <c r="P44" s="111"/>
      <c r="Q44" s="112">
        <f t="shared" si="6"/>
      </c>
      <c r="R44" s="295" t="str">
        <f t="shared" si="4"/>
        <v>0,00</v>
      </c>
    </row>
    <row r="45" spans="2:18" s="361" customFormat="1" ht="12.75" customHeight="1" hidden="1">
      <c r="B45" s="349">
        <f t="shared" si="3"/>
      </c>
      <c r="C45" s="362"/>
      <c r="D45" s="351"/>
      <c r="E45" s="352">
        <v>39</v>
      </c>
      <c r="F45" s="351"/>
      <c r="G45" s="353" t="s">
        <v>20</v>
      </c>
      <c r="H45" s="353" t="s">
        <v>20</v>
      </c>
      <c r="I45" s="353" t="s">
        <v>20</v>
      </c>
      <c r="J45" s="353" t="s">
        <v>20</v>
      </c>
      <c r="K45" s="353" t="s">
        <v>20</v>
      </c>
      <c r="L45" s="354">
        <f t="shared" si="0"/>
        <v>0</v>
      </c>
      <c r="M45" s="343"/>
      <c r="N45" s="356"/>
      <c r="O45" s="355">
        <f t="shared" si="5"/>
        <v>0</v>
      </c>
      <c r="P45" s="357"/>
      <c r="Q45" s="358">
        <f t="shared" si="6"/>
      </c>
      <c r="R45" s="359" t="str">
        <f t="shared" si="4"/>
        <v>0,00</v>
      </c>
    </row>
    <row r="46" spans="2:18" s="345" customFormat="1" ht="12.75" customHeight="1" hidden="1">
      <c r="B46" s="290">
        <f t="shared" si="3"/>
      </c>
      <c r="C46" s="39"/>
      <c r="D46" s="40"/>
      <c r="E46" s="37">
        <v>40</v>
      </c>
      <c r="F46" s="40"/>
      <c r="G46" s="38" t="s">
        <v>20</v>
      </c>
      <c r="H46" s="38" t="s">
        <v>20</v>
      </c>
      <c r="I46" s="38" t="s">
        <v>20</v>
      </c>
      <c r="J46" s="38" t="s">
        <v>20</v>
      </c>
      <c r="K46" s="38" t="s">
        <v>20</v>
      </c>
      <c r="L46" s="153">
        <f t="shared" si="0"/>
        <v>0</v>
      </c>
      <c r="M46" s="343"/>
      <c r="N46" s="155"/>
      <c r="O46" s="154">
        <f t="shared" si="5"/>
        <v>0</v>
      </c>
      <c r="P46" s="111"/>
      <c r="Q46" s="112">
        <f t="shared" si="6"/>
      </c>
      <c r="R46" s="295" t="str">
        <f t="shared" si="4"/>
        <v>0,00</v>
      </c>
    </row>
    <row r="47" spans="2:18" s="361" customFormat="1" ht="12.75" customHeight="1" hidden="1">
      <c r="B47" s="349">
        <f t="shared" si="3"/>
      </c>
      <c r="C47" s="362"/>
      <c r="D47" s="351"/>
      <c r="E47" s="352">
        <v>41</v>
      </c>
      <c r="F47" s="351"/>
      <c r="G47" s="353" t="s">
        <v>20</v>
      </c>
      <c r="H47" s="353" t="s">
        <v>20</v>
      </c>
      <c r="I47" s="353" t="s">
        <v>20</v>
      </c>
      <c r="J47" s="353" t="s">
        <v>20</v>
      </c>
      <c r="K47" s="353" t="s">
        <v>20</v>
      </c>
      <c r="L47" s="354">
        <f t="shared" si="0"/>
        <v>0</v>
      </c>
      <c r="M47" s="343"/>
      <c r="N47" s="356"/>
      <c r="O47" s="355">
        <f t="shared" si="5"/>
        <v>0</v>
      </c>
      <c r="P47" s="357"/>
      <c r="Q47" s="358">
        <f t="shared" si="6"/>
      </c>
      <c r="R47" s="359" t="str">
        <f t="shared" si="4"/>
        <v>0,00</v>
      </c>
    </row>
    <row r="48" spans="2:18" s="345" customFormat="1" ht="12.75" customHeight="1" hidden="1">
      <c r="B48" s="290">
        <f t="shared" si="3"/>
      </c>
      <c r="C48" s="39"/>
      <c r="D48" s="40"/>
      <c r="E48" s="37">
        <v>42</v>
      </c>
      <c r="F48" s="40"/>
      <c r="G48" s="38" t="s">
        <v>20</v>
      </c>
      <c r="H48" s="38" t="s">
        <v>20</v>
      </c>
      <c r="I48" s="38" t="s">
        <v>20</v>
      </c>
      <c r="J48" s="38" t="s">
        <v>20</v>
      </c>
      <c r="K48" s="38" t="s">
        <v>20</v>
      </c>
      <c r="L48" s="153">
        <f t="shared" si="0"/>
        <v>0</v>
      </c>
      <c r="M48" s="343"/>
      <c r="N48" s="155"/>
      <c r="O48" s="154">
        <f t="shared" si="5"/>
        <v>0</v>
      </c>
      <c r="P48" s="111"/>
      <c r="Q48" s="112">
        <f t="shared" si="6"/>
      </c>
      <c r="R48" s="295" t="str">
        <f t="shared" si="4"/>
        <v>0,00</v>
      </c>
    </row>
    <row r="49" spans="2:18" s="361" customFormat="1" ht="12.75" customHeight="1" hidden="1">
      <c r="B49" s="349">
        <f t="shared" si="3"/>
      </c>
      <c r="C49" s="362"/>
      <c r="D49" s="351"/>
      <c r="E49" s="352">
        <v>43</v>
      </c>
      <c r="F49" s="351"/>
      <c r="G49" s="353" t="s">
        <v>20</v>
      </c>
      <c r="H49" s="353" t="s">
        <v>20</v>
      </c>
      <c r="I49" s="353" t="s">
        <v>20</v>
      </c>
      <c r="J49" s="353" t="s">
        <v>20</v>
      </c>
      <c r="K49" s="353" t="s">
        <v>20</v>
      </c>
      <c r="L49" s="354">
        <f t="shared" si="0"/>
        <v>0</v>
      </c>
      <c r="M49" s="343"/>
      <c r="N49" s="356"/>
      <c r="O49" s="355">
        <f t="shared" si="5"/>
        <v>0</v>
      </c>
      <c r="P49" s="357"/>
      <c r="Q49" s="358">
        <f t="shared" si="6"/>
      </c>
      <c r="R49" s="359" t="str">
        <f t="shared" si="4"/>
        <v>0,00</v>
      </c>
    </row>
    <row r="50" spans="2:18" s="345" customFormat="1" ht="12.75" customHeight="1" hidden="1">
      <c r="B50" s="290">
        <f t="shared" si="3"/>
      </c>
      <c r="C50" s="39"/>
      <c r="D50" s="40"/>
      <c r="E50" s="37">
        <v>44</v>
      </c>
      <c r="F50" s="40"/>
      <c r="G50" s="38" t="s">
        <v>20</v>
      </c>
      <c r="H50" s="38" t="s">
        <v>20</v>
      </c>
      <c r="I50" s="38" t="s">
        <v>20</v>
      </c>
      <c r="J50" s="38" t="s">
        <v>20</v>
      </c>
      <c r="K50" s="38" t="s">
        <v>20</v>
      </c>
      <c r="L50" s="153">
        <f t="shared" si="0"/>
        <v>0</v>
      </c>
      <c r="M50" s="343"/>
      <c r="N50" s="155"/>
      <c r="O50" s="154">
        <f t="shared" si="5"/>
        <v>0</v>
      </c>
      <c r="P50" s="111"/>
      <c r="Q50" s="112">
        <f t="shared" si="6"/>
      </c>
      <c r="R50" s="295" t="str">
        <f t="shared" si="4"/>
        <v>0,00</v>
      </c>
    </row>
    <row r="51" spans="2:18" s="361" customFormat="1" ht="12.75" customHeight="1" hidden="1">
      <c r="B51" s="349">
        <f t="shared" si="3"/>
      </c>
      <c r="C51" s="362"/>
      <c r="D51" s="351"/>
      <c r="E51" s="352">
        <v>45</v>
      </c>
      <c r="F51" s="351"/>
      <c r="G51" s="353" t="s">
        <v>20</v>
      </c>
      <c r="H51" s="353" t="s">
        <v>20</v>
      </c>
      <c r="I51" s="353" t="s">
        <v>20</v>
      </c>
      <c r="J51" s="353" t="s">
        <v>20</v>
      </c>
      <c r="K51" s="353" t="s">
        <v>20</v>
      </c>
      <c r="L51" s="354">
        <f t="shared" si="0"/>
        <v>0</v>
      </c>
      <c r="M51" s="343"/>
      <c r="N51" s="356"/>
      <c r="O51" s="355">
        <f t="shared" si="5"/>
        <v>0</v>
      </c>
      <c r="P51" s="357"/>
      <c r="Q51" s="358">
        <f t="shared" si="6"/>
      </c>
      <c r="R51" s="359" t="str">
        <f t="shared" si="4"/>
        <v>0,00</v>
      </c>
    </row>
    <row r="52" spans="2:18" s="345" customFormat="1" ht="12.75" customHeight="1" hidden="1">
      <c r="B52" s="290">
        <f t="shared" si="3"/>
      </c>
      <c r="C52" s="39"/>
      <c r="D52" s="40"/>
      <c r="E52" s="37">
        <v>46</v>
      </c>
      <c r="F52" s="40"/>
      <c r="G52" s="38" t="s">
        <v>20</v>
      </c>
      <c r="H52" s="38" t="s">
        <v>20</v>
      </c>
      <c r="I52" s="38" t="s">
        <v>20</v>
      </c>
      <c r="J52" s="38" t="s">
        <v>20</v>
      </c>
      <c r="K52" s="38" t="s">
        <v>20</v>
      </c>
      <c r="L52" s="153">
        <f t="shared" si="0"/>
        <v>0</v>
      </c>
      <c r="M52" s="343"/>
      <c r="N52" s="155"/>
      <c r="O52" s="154">
        <f t="shared" si="5"/>
        <v>0</v>
      </c>
      <c r="P52" s="111"/>
      <c r="Q52" s="112">
        <f t="shared" si="6"/>
      </c>
      <c r="R52" s="295" t="str">
        <f t="shared" si="4"/>
        <v>0,00</v>
      </c>
    </row>
    <row r="53" spans="2:18" s="361" customFormat="1" ht="12.75" customHeight="1" hidden="1">
      <c r="B53" s="349">
        <f t="shared" si="3"/>
      </c>
      <c r="C53" s="362"/>
      <c r="D53" s="351"/>
      <c r="E53" s="352">
        <v>47</v>
      </c>
      <c r="F53" s="351"/>
      <c r="G53" s="353" t="s">
        <v>20</v>
      </c>
      <c r="H53" s="353" t="s">
        <v>20</v>
      </c>
      <c r="I53" s="353" t="s">
        <v>20</v>
      </c>
      <c r="J53" s="353" t="s">
        <v>20</v>
      </c>
      <c r="K53" s="353" t="s">
        <v>20</v>
      </c>
      <c r="L53" s="354">
        <f t="shared" si="0"/>
        <v>0</v>
      </c>
      <c r="M53" s="343"/>
      <c r="N53" s="356"/>
      <c r="O53" s="355">
        <f t="shared" si="5"/>
        <v>0</v>
      </c>
      <c r="P53" s="357"/>
      <c r="Q53" s="358">
        <f t="shared" si="6"/>
      </c>
      <c r="R53" s="359" t="str">
        <f t="shared" si="4"/>
        <v>0,00</v>
      </c>
    </row>
    <row r="54" spans="2:18" s="345" customFormat="1" ht="12.75" customHeight="1" hidden="1">
      <c r="B54" s="290">
        <f t="shared" si="3"/>
      </c>
      <c r="C54" s="39"/>
      <c r="D54" s="40"/>
      <c r="E54" s="37">
        <v>48</v>
      </c>
      <c r="F54" s="40"/>
      <c r="G54" s="38" t="s">
        <v>20</v>
      </c>
      <c r="H54" s="38" t="s">
        <v>20</v>
      </c>
      <c r="I54" s="38" t="s">
        <v>20</v>
      </c>
      <c r="J54" s="38" t="s">
        <v>20</v>
      </c>
      <c r="K54" s="38" t="s">
        <v>20</v>
      </c>
      <c r="L54" s="153">
        <f t="shared" si="0"/>
        <v>0</v>
      </c>
      <c r="M54" s="343"/>
      <c r="N54" s="155"/>
      <c r="O54" s="154">
        <f t="shared" si="5"/>
        <v>0</v>
      </c>
      <c r="P54" s="111"/>
      <c r="Q54" s="112">
        <f t="shared" si="6"/>
      </c>
      <c r="R54" s="295" t="str">
        <f t="shared" si="4"/>
        <v>0,00</v>
      </c>
    </row>
    <row r="55" spans="2:18" s="361" customFormat="1" ht="12.75" customHeight="1" hidden="1">
      <c r="B55" s="349">
        <f t="shared" si="3"/>
      </c>
      <c r="C55" s="363"/>
      <c r="D55" s="363"/>
      <c r="E55" s="352">
        <v>49</v>
      </c>
      <c r="F55" s="363"/>
      <c r="G55" s="353" t="s">
        <v>20</v>
      </c>
      <c r="H55" s="353" t="s">
        <v>20</v>
      </c>
      <c r="I55" s="353" t="s">
        <v>20</v>
      </c>
      <c r="J55" s="353" t="s">
        <v>20</v>
      </c>
      <c r="K55" s="353" t="s">
        <v>20</v>
      </c>
      <c r="L55" s="354"/>
      <c r="M55" s="343"/>
      <c r="N55" s="356"/>
      <c r="O55" s="355">
        <f t="shared" si="5"/>
        <v>0</v>
      </c>
      <c r="P55" s="357"/>
      <c r="Q55" s="358">
        <f t="shared" si="6"/>
      </c>
      <c r="R55" s="359" t="str">
        <f t="shared" si="4"/>
        <v>0,00</v>
      </c>
    </row>
    <row r="56" spans="2:18" s="345" customFormat="1" ht="15.75" hidden="1">
      <c r="B56" s="290">
        <f t="shared" si="3"/>
      </c>
      <c r="C56" s="36"/>
      <c r="D56" s="36"/>
      <c r="E56" s="37">
        <v>50</v>
      </c>
      <c r="F56" s="36"/>
      <c r="G56" s="38" t="s">
        <v>20</v>
      </c>
      <c r="H56" s="38" t="s">
        <v>20</v>
      </c>
      <c r="I56" s="38" t="s">
        <v>20</v>
      </c>
      <c r="J56" s="38" t="s">
        <v>20</v>
      </c>
      <c r="K56" s="38" t="s">
        <v>20</v>
      </c>
      <c r="L56" s="153"/>
      <c r="M56" s="343"/>
      <c r="N56" s="155"/>
      <c r="O56" s="154">
        <f t="shared" si="5"/>
        <v>0</v>
      </c>
      <c r="P56" s="111"/>
      <c r="Q56" s="112">
        <f t="shared" si="6"/>
      </c>
      <c r="R56" s="295" t="str">
        <f t="shared" si="4"/>
        <v>0,00</v>
      </c>
    </row>
    <row r="57" spans="2:18" ht="12.75">
      <c r="B57" s="190"/>
      <c r="C57" s="191"/>
      <c r="D57" s="192"/>
      <c r="E57" s="193"/>
      <c r="F57" s="192"/>
      <c r="G57" s="194"/>
      <c r="H57" s="194"/>
      <c r="I57" s="194"/>
      <c r="J57" s="194"/>
      <c r="K57" s="194"/>
      <c r="L57" s="189"/>
      <c r="M57" s="195"/>
      <c r="N57" s="1"/>
      <c r="O57" s="195"/>
      <c r="P57" s="1"/>
      <c r="Q57" s="196"/>
      <c r="R57" s="176"/>
    </row>
    <row r="58" ht="12.75">
      <c r="P58" s="1"/>
    </row>
    <row r="59" ht="12.75"/>
    <row r="60" spans="3:16" ht="12.75">
      <c r="C60" s="199" t="str">
        <f>"Geschossen wurde mit der Laufsohle "&amp;Schreibliste!M3</f>
        <v>Geschossen wurde mit der Laufsohle 13 grau</v>
      </c>
      <c r="D60" s="198"/>
      <c r="E60" s="198"/>
      <c r="F60" s="198"/>
      <c r="H60" s="198"/>
      <c r="I60" s="198"/>
      <c r="J60" s="198"/>
      <c r="M60" s="198"/>
      <c r="N60" s="198"/>
      <c r="O60" s="202"/>
      <c r="P60" s="198"/>
    </row>
    <row r="61" spans="15:16" ht="12.75">
      <c r="O61" s="202"/>
      <c r="P61" s="198"/>
    </row>
    <row r="62" spans="15:16" ht="12.75">
      <c r="O62" s="202"/>
      <c r="P62" s="198"/>
    </row>
    <row r="63" spans="3:16" ht="12.75"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202"/>
      <c r="P63" s="198"/>
    </row>
    <row r="64" spans="3:15" ht="12.75">
      <c r="C64" s="404" t="str">
        <f>Schreibliste!E1</f>
        <v>Alexander Jonscher</v>
      </c>
      <c r="D64" s="404"/>
      <c r="E64" s="198"/>
      <c r="F64" s="198"/>
      <c r="G64" s="203" t="str">
        <f>Schreibliste!E2</f>
        <v>BEV-Landesweitenwart Peter Simon</v>
      </c>
      <c r="H64" s="203"/>
      <c r="I64" s="203"/>
      <c r="J64" s="203"/>
      <c r="K64" s="204" t="str">
        <f>Schreibliste!$E$3</f>
        <v>Tanja Gottsmich</v>
      </c>
      <c r="L64" s="204"/>
      <c r="M64" s="203"/>
      <c r="N64" s="203" t="str">
        <f>Schreibliste!E3</f>
        <v>Tanja Gottsmich</v>
      </c>
      <c r="O64" s="203"/>
    </row>
    <row r="65" spans="3:20" ht="12.75">
      <c r="C65" s="405" t="s">
        <v>31</v>
      </c>
      <c r="D65" s="405"/>
      <c r="E65" s="198"/>
      <c r="F65" s="198"/>
      <c r="G65" s="198" t="s">
        <v>35</v>
      </c>
      <c r="H65" s="198"/>
      <c r="I65" s="198"/>
      <c r="J65" s="198"/>
      <c r="K65" s="205" t="s">
        <v>63</v>
      </c>
      <c r="L65" s="205"/>
      <c r="M65" s="198"/>
      <c r="N65" s="198" t="s">
        <v>63</v>
      </c>
      <c r="T65" s="344"/>
    </row>
    <row r="66" ht="12.75">
      <c r="T66" s="344"/>
    </row>
    <row r="67" ht="12.75">
      <c r="T67" s="344"/>
    </row>
    <row r="68" ht="12.75">
      <c r="T68" s="344"/>
    </row>
    <row r="69" ht="12.75">
      <c r="T69" s="344"/>
    </row>
    <row r="70" ht="12.75">
      <c r="T70" s="344"/>
    </row>
    <row r="71" ht="12.75">
      <c r="T71" s="344"/>
    </row>
    <row r="72" ht="12.75">
      <c r="T72" s="344"/>
    </row>
    <row r="77" spans="1:11" ht="12.75">
      <c r="A77" s="347" t="s">
        <v>100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</row>
    <row r="78" spans="1:23" ht="12.75" hidden="1">
      <c r="A78" s="348" t="str">
        <f>B7&amp;". "&amp;C7&amp;" ("&amp;D7&amp;") "&amp;R7&amp;"; "</f>
        <v>1. Späth Michael (FC Altrandsberg) 97,46; </v>
      </c>
      <c r="B78" s="344"/>
      <c r="C78" s="344"/>
      <c r="D78" s="344"/>
      <c r="E78" s="344"/>
      <c r="F78" s="348" t="str">
        <f>C7</f>
        <v>Späth Michael</v>
      </c>
      <c r="G78" s="348"/>
      <c r="H78" s="348">
        <f aca="true" t="shared" si="7" ref="H78:H113">_xlfn.IFERROR(FIND(" ",F78),"")</f>
        <v>6</v>
      </c>
      <c r="I78" s="348" t="str">
        <f aca="true" t="shared" si="8" ref="I78:I113">_xlfn.IFERROR(MID(W78,1,H78-1),"")</f>
        <v>Späth</v>
      </c>
      <c r="J78" s="348" t="str">
        <f aca="true" t="shared" si="9" ref="J78:J113">_xlfn.IFERROR(MID(F78,H78+1,LEN(F78)-H78),"")</f>
        <v>Michael</v>
      </c>
      <c r="K78" s="348" t="str">
        <f>B7&amp;". "&amp;J78&amp;" "&amp;I78&amp;" ("&amp;D7&amp;") "&amp;R7&amp;"; "</f>
        <v>1. Michael Späth (FC Altrandsberg) 97,46; </v>
      </c>
      <c r="L78" s="348"/>
      <c r="M78" s="348"/>
      <c r="N78" s="348"/>
      <c r="O78" s="348"/>
      <c r="P78" s="348"/>
      <c r="Q78" s="348"/>
      <c r="R78" s="348"/>
      <c r="S78" s="348"/>
      <c r="T78" s="348"/>
      <c r="V78" s="346">
        <f aca="true" t="shared" si="10" ref="V78:V113">_xlfn.IFERROR(FIND(",",F78),"")</f>
      </c>
      <c r="W78" s="346" t="str">
        <f>IF(V78&lt;&gt;"",REPLACE(F78,V78,1,""),F78)</f>
        <v>Späth Michael</v>
      </c>
    </row>
    <row r="79" spans="1:23" ht="12.75" hidden="1">
      <c r="A79" s="348" t="str">
        <f aca="true" t="shared" si="11" ref="A79:A97">B8&amp;". "&amp;C8&amp;" ("&amp;D8&amp;") "&amp;R8&amp;"; "</f>
        <v>2. Vaitl Max (EC Außernzell) 93,86; </v>
      </c>
      <c r="B79" s="344"/>
      <c r="C79" s="344"/>
      <c r="D79" s="344"/>
      <c r="E79" s="344"/>
      <c r="F79" s="348" t="str">
        <f aca="true" t="shared" si="12" ref="F79:F97">C8</f>
        <v>Vaitl Max</v>
      </c>
      <c r="G79" s="348"/>
      <c r="H79" s="348">
        <f t="shared" si="7"/>
        <v>6</v>
      </c>
      <c r="I79" s="348" t="str">
        <f t="shared" si="8"/>
        <v>Vaitl</v>
      </c>
      <c r="J79" s="348" t="str">
        <f t="shared" si="9"/>
        <v>Max</v>
      </c>
      <c r="K79" s="348" t="str">
        <f aca="true" t="shared" si="13" ref="K79:K97">B8&amp;". "&amp;J79&amp;" "&amp;I79&amp;" ("&amp;D8&amp;") "&amp;R8&amp;"; "</f>
        <v>2. Max Vaitl (EC Außernzell) 93,86; </v>
      </c>
      <c r="L79" s="348"/>
      <c r="M79" s="348"/>
      <c r="N79" s="348"/>
      <c r="O79" s="348"/>
      <c r="P79" s="348"/>
      <c r="Q79" s="348"/>
      <c r="R79" s="348"/>
      <c r="S79" s="348"/>
      <c r="T79" s="348"/>
      <c r="V79" s="346">
        <f t="shared" si="10"/>
      </c>
      <c r="W79" s="346" t="str">
        <f aca="true" t="shared" si="14" ref="W79:W97">IF(V79&lt;&gt;"",REPLACE(F79,V79,1,""),F79)</f>
        <v>Vaitl Max</v>
      </c>
    </row>
    <row r="80" spans="1:23" ht="12.75" hidden="1">
      <c r="A80" s="348" t="str">
        <f t="shared" si="11"/>
        <v>3. Anzinger Alexander (EC Ebing) 91,92; </v>
      </c>
      <c r="B80" s="344"/>
      <c r="C80" s="344"/>
      <c r="D80" s="344"/>
      <c r="E80" s="344"/>
      <c r="F80" s="348" t="str">
        <f t="shared" si="12"/>
        <v>Anzinger Alexander</v>
      </c>
      <c r="G80" s="348"/>
      <c r="H80" s="348">
        <f t="shared" si="7"/>
        <v>9</v>
      </c>
      <c r="I80" s="348" t="str">
        <f t="shared" si="8"/>
        <v>Anzinger</v>
      </c>
      <c r="J80" s="348" t="str">
        <f t="shared" si="9"/>
        <v>Alexander</v>
      </c>
      <c r="K80" s="348" t="str">
        <f t="shared" si="13"/>
        <v>3. Alexander Anzinger (EC Ebing) 91,92; </v>
      </c>
      <c r="L80" s="348"/>
      <c r="M80" s="348"/>
      <c r="N80" s="348"/>
      <c r="O80" s="348"/>
      <c r="P80" s="348"/>
      <c r="Q80" s="348"/>
      <c r="R80" s="348"/>
      <c r="S80" s="348"/>
      <c r="T80" s="348"/>
      <c r="V80" s="346">
        <f t="shared" si="10"/>
      </c>
      <c r="W80" s="346" t="str">
        <f t="shared" si="14"/>
        <v>Anzinger Alexander</v>
      </c>
    </row>
    <row r="81" spans="1:23" ht="12.75" hidden="1">
      <c r="A81" s="348" t="str">
        <f t="shared" si="11"/>
        <v>4. Trunczik Jonas (SC Schwindkirchen) 84,50; </v>
      </c>
      <c r="B81" s="344"/>
      <c r="C81" s="344"/>
      <c r="D81" s="344"/>
      <c r="E81" s="344"/>
      <c r="F81" s="348" t="str">
        <f t="shared" si="12"/>
        <v>Trunczik Jonas</v>
      </c>
      <c r="G81" s="348"/>
      <c r="H81" s="348">
        <f t="shared" si="7"/>
        <v>9</v>
      </c>
      <c r="I81" s="348" t="str">
        <f t="shared" si="8"/>
        <v>Trunczik</v>
      </c>
      <c r="J81" s="348" t="str">
        <f t="shared" si="9"/>
        <v>Jonas</v>
      </c>
      <c r="K81" s="348" t="str">
        <f t="shared" si="13"/>
        <v>4. Jonas Trunczik (SC Schwindkirchen) 84,50; </v>
      </c>
      <c r="L81" s="348"/>
      <c r="M81" s="348"/>
      <c r="N81" s="348"/>
      <c r="O81" s="348"/>
      <c r="P81" s="348"/>
      <c r="Q81" s="348"/>
      <c r="R81" s="348"/>
      <c r="S81" s="348"/>
      <c r="T81" s="348"/>
      <c r="V81" s="346">
        <f t="shared" si="10"/>
      </c>
      <c r="W81" s="346" t="str">
        <f t="shared" si="14"/>
        <v>Trunczik Jonas</v>
      </c>
    </row>
    <row r="82" spans="1:23" ht="12.75" hidden="1">
      <c r="A82" s="348" t="str">
        <f t="shared" si="11"/>
        <v>5. Zeike Mirco (EC Geisenhausen) 83,15; </v>
      </c>
      <c r="B82" s="344"/>
      <c r="C82" s="344"/>
      <c r="D82" s="344"/>
      <c r="E82" s="344"/>
      <c r="F82" s="348" t="str">
        <f t="shared" si="12"/>
        <v>Zeike Mirco</v>
      </c>
      <c r="G82" s="348"/>
      <c r="H82" s="348">
        <f t="shared" si="7"/>
        <v>6</v>
      </c>
      <c r="I82" s="348" t="str">
        <f t="shared" si="8"/>
        <v>Zeike</v>
      </c>
      <c r="J82" s="348" t="str">
        <f t="shared" si="9"/>
        <v>Mirco</v>
      </c>
      <c r="K82" s="348" t="str">
        <f t="shared" si="13"/>
        <v>5. Mirco Zeike (EC Geisenhausen) 83,15; </v>
      </c>
      <c r="L82" s="348"/>
      <c r="M82" s="348"/>
      <c r="N82" s="348"/>
      <c r="O82" s="348"/>
      <c r="P82" s="348"/>
      <c r="Q82" s="348"/>
      <c r="R82" s="348"/>
      <c r="S82" s="348"/>
      <c r="T82" s="348"/>
      <c r="V82" s="346">
        <f t="shared" si="10"/>
      </c>
      <c r="W82" s="346" t="str">
        <f t="shared" si="14"/>
        <v>Zeike Mirco</v>
      </c>
    </row>
    <row r="83" spans="1:23" ht="12.75" hidden="1">
      <c r="A83" s="348" t="str">
        <f t="shared" si="11"/>
        <v>6. Prodöhl Maximilian (TSV Fridolfing) 78,91; </v>
      </c>
      <c r="B83" s="344"/>
      <c r="C83" s="344"/>
      <c r="D83" s="344"/>
      <c r="E83" s="344"/>
      <c r="F83" s="348" t="str">
        <f t="shared" si="12"/>
        <v>Prodöhl Maximilian</v>
      </c>
      <c r="G83" s="348"/>
      <c r="H83" s="348">
        <f t="shared" si="7"/>
        <v>8</v>
      </c>
      <c r="I83" s="348" t="str">
        <f t="shared" si="8"/>
        <v>Prodöhl</v>
      </c>
      <c r="J83" s="348" t="str">
        <f t="shared" si="9"/>
        <v>Maximilian</v>
      </c>
      <c r="K83" s="348" t="str">
        <f t="shared" si="13"/>
        <v>6. Maximilian Prodöhl (TSV Fridolfing) 78,91; </v>
      </c>
      <c r="L83" s="348"/>
      <c r="M83" s="348"/>
      <c r="N83" s="348"/>
      <c r="O83" s="348"/>
      <c r="P83" s="348"/>
      <c r="Q83" s="348"/>
      <c r="R83" s="348"/>
      <c r="S83" s="348"/>
      <c r="T83" s="348"/>
      <c r="V83" s="346">
        <f t="shared" si="10"/>
      </c>
      <c r="W83" s="346" t="str">
        <f t="shared" si="14"/>
        <v>Prodöhl Maximilian</v>
      </c>
    </row>
    <row r="84" spans="1:23" ht="12.75" hidden="1">
      <c r="A84" s="348" t="str">
        <f t="shared" si="11"/>
        <v>7. Menacher Marcel (EC Oberhausen) 77,58; </v>
      </c>
      <c r="B84" s="344"/>
      <c r="C84" s="344"/>
      <c r="D84" s="344"/>
      <c r="E84" s="344"/>
      <c r="F84" s="348" t="str">
        <f t="shared" si="12"/>
        <v>Menacher Marcel</v>
      </c>
      <c r="G84" s="348"/>
      <c r="H84" s="348">
        <f t="shared" si="7"/>
        <v>9</v>
      </c>
      <c r="I84" s="348" t="str">
        <f t="shared" si="8"/>
        <v>Menacher</v>
      </c>
      <c r="J84" s="348" t="str">
        <f t="shared" si="9"/>
        <v>Marcel</v>
      </c>
      <c r="K84" s="348" t="str">
        <f t="shared" si="13"/>
        <v>7. Marcel Menacher (EC Oberhausen) 77,58; </v>
      </c>
      <c r="L84" s="348"/>
      <c r="M84" s="348"/>
      <c r="N84" s="348"/>
      <c r="O84" s="348"/>
      <c r="P84" s="348"/>
      <c r="Q84" s="348"/>
      <c r="R84" s="348"/>
      <c r="S84" s="348"/>
      <c r="T84" s="348"/>
      <c r="V84" s="346">
        <f t="shared" si="10"/>
      </c>
      <c r="W84" s="346" t="str">
        <f t="shared" si="14"/>
        <v>Menacher Marcel</v>
      </c>
    </row>
    <row r="85" spans="1:23" ht="12.75" hidden="1">
      <c r="A85" s="348" t="str">
        <f t="shared" si="11"/>
        <v>8. Purucker Jannik (VER Selb) 77,33; </v>
      </c>
      <c r="B85" s="344"/>
      <c r="C85" s="344"/>
      <c r="D85" s="344"/>
      <c r="E85" s="344"/>
      <c r="F85" s="348" t="str">
        <f t="shared" si="12"/>
        <v>Purucker Jannik</v>
      </c>
      <c r="G85" s="348"/>
      <c r="H85" s="348">
        <f t="shared" si="7"/>
        <v>9</v>
      </c>
      <c r="I85" s="348" t="str">
        <f t="shared" si="8"/>
        <v>Purucker</v>
      </c>
      <c r="J85" s="348" t="str">
        <f t="shared" si="9"/>
        <v>Jannik</v>
      </c>
      <c r="K85" s="348" t="str">
        <f t="shared" si="13"/>
        <v>8. Jannik Purucker (VER Selb) 77,33; </v>
      </c>
      <c r="L85" s="348"/>
      <c r="M85" s="348"/>
      <c r="N85" s="348"/>
      <c r="O85" s="348"/>
      <c r="P85" s="348"/>
      <c r="Q85" s="348"/>
      <c r="R85" s="348"/>
      <c r="S85" s="348"/>
      <c r="T85" s="348"/>
      <c r="V85" s="346">
        <f t="shared" si="10"/>
      </c>
      <c r="W85" s="346" t="str">
        <f t="shared" si="14"/>
        <v>Purucker Jannik</v>
      </c>
    </row>
    <row r="86" spans="1:23" ht="12.75" hidden="1">
      <c r="A86" s="348" t="str">
        <f t="shared" si="11"/>
        <v>9. Kiermaier Manuel (TUS Engelsberg) 75,24; </v>
      </c>
      <c r="B86" s="344"/>
      <c r="C86" s="344"/>
      <c r="D86" s="344"/>
      <c r="E86" s="344"/>
      <c r="F86" s="348" t="str">
        <f t="shared" si="12"/>
        <v>Kiermaier Manuel</v>
      </c>
      <c r="G86" s="348"/>
      <c r="H86" s="348">
        <f t="shared" si="7"/>
        <v>10</v>
      </c>
      <c r="I86" s="348" t="str">
        <f t="shared" si="8"/>
        <v>Kiermaier</v>
      </c>
      <c r="J86" s="348" t="str">
        <f t="shared" si="9"/>
        <v>Manuel</v>
      </c>
      <c r="K86" s="348" t="str">
        <f t="shared" si="13"/>
        <v>9. Manuel Kiermaier (TUS Engelsberg) 75,24; </v>
      </c>
      <c r="L86" s="348"/>
      <c r="M86" s="348"/>
      <c r="N86" s="348"/>
      <c r="O86" s="348"/>
      <c r="P86" s="348"/>
      <c r="Q86" s="348"/>
      <c r="R86" s="348"/>
      <c r="S86" s="348"/>
      <c r="T86" s="348"/>
      <c r="V86" s="346">
        <f t="shared" si="10"/>
      </c>
      <c r="W86" s="346" t="str">
        <f t="shared" si="14"/>
        <v>Kiermaier Manuel</v>
      </c>
    </row>
    <row r="87" spans="1:23" ht="12.75" hidden="1">
      <c r="A87" s="348" t="str">
        <f t="shared" si="11"/>
        <v>10. Simon Bastian (SV Hagenhill) 72,71; </v>
      </c>
      <c r="B87" s="344"/>
      <c r="C87" s="344"/>
      <c r="D87" s="344"/>
      <c r="E87" s="344"/>
      <c r="F87" s="348" t="str">
        <f t="shared" si="12"/>
        <v>Simon Bastian</v>
      </c>
      <c r="G87" s="348"/>
      <c r="H87" s="348">
        <f t="shared" si="7"/>
        <v>6</v>
      </c>
      <c r="I87" s="348" t="str">
        <f t="shared" si="8"/>
        <v>Simon</v>
      </c>
      <c r="J87" s="348" t="str">
        <f t="shared" si="9"/>
        <v>Bastian</v>
      </c>
      <c r="K87" s="348" t="str">
        <f t="shared" si="13"/>
        <v>10. Bastian Simon (SV Hagenhill) 72,71; </v>
      </c>
      <c r="L87" s="348"/>
      <c r="M87" s="348"/>
      <c r="N87" s="348"/>
      <c r="O87" s="348"/>
      <c r="P87" s="348"/>
      <c r="Q87" s="348"/>
      <c r="R87" s="348"/>
      <c r="S87" s="348"/>
      <c r="T87" s="348"/>
      <c r="V87" s="346">
        <f t="shared" si="10"/>
      </c>
      <c r="W87" s="346" t="str">
        <f t="shared" si="14"/>
        <v>Simon Bastian</v>
      </c>
    </row>
    <row r="88" spans="1:23" ht="12.75" hidden="1">
      <c r="A88" s="348" t="str">
        <f t="shared" si="11"/>
        <v>11. Kistler Lucas (SV Hagenhill) 70,96; </v>
      </c>
      <c r="B88" s="344"/>
      <c r="C88" s="344"/>
      <c r="D88" s="344"/>
      <c r="E88" s="344"/>
      <c r="F88" s="348" t="str">
        <f t="shared" si="12"/>
        <v>Kistler Lucas</v>
      </c>
      <c r="G88" s="348"/>
      <c r="H88" s="348">
        <f t="shared" si="7"/>
        <v>8</v>
      </c>
      <c r="I88" s="348" t="str">
        <f t="shared" si="8"/>
        <v>Kistler</v>
      </c>
      <c r="J88" s="348" t="str">
        <f t="shared" si="9"/>
        <v>Lucas</v>
      </c>
      <c r="K88" s="348" t="str">
        <f t="shared" si="13"/>
        <v>11. Lucas Kistler (SV Hagenhill) 70,96; </v>
      </c>
      <c r="L88" s="348"/>
      <c r="M88" s="348"/>
      <c r="N88" s="348"/>
      <c r="O88" s="348"/>
      <c r="P88" s="348"/>
      <c r="Q88" s="348"/>
      <c r="R88" s="348"/>
      <c r="S88" s="348"/>
      <c r="T88" s="348"/>
      <c r="V88" s="346">
        <f t="shared" si="10"/>
      </c>
      <c r="W88" s="346" t="str">
        <f t="shared" si="14"/>
        <v>Kistler Lucas</v>
      </c>
    </row>
    <row r="89" spans="1:23" ht="12.75" hidden="1">
      <c r="A89" s="348" t="str">
        <f t="shared" si="11"/>
        <v>12. Jonscher Benedikt (EV Bayrischzell) 66,18; </v>
      </c>
      <c r="B89" s="344"/>
      <c r="C89" s="344"/>
      <c r="D89" s="344"/>
      <c r="E89" s="344"/>
      <c r="F89" s="348" t="str">
        <f t="shared" si="12"/>
        <v>Jonscher Benedikt</v>
      </c>
      <c r="G89" s="348"/>
      <c r="H89" s="348">
        <f t="shared" si="7"/>
        <v>9</v>
      </c>
      <c r="I89" s="348" t="str">
        <f t="shared" si="8"/>
        <v>Jonscher</v>
      </c>
      <c r="J89" s="348" t="str">
        <f t="shared" si="9"/>
        <v>Benedikt</v>
      </c>
      <c r="K89" s="348" t="str">
        <f t="shared" si="13"/>
        <v>12. Benedikt Jonscher (EV Bayrischzell) 66,18; </v>
      </c>
      <c r="L89" s="348"/>
      <c r="M89" s="348"/>
      <c r="N89" s="348"/>
      <c r="O89" s="348"/>
      <c r="P89" s="348"/>
      <c r="Q89" s="348"/>
      <c r="R89" s="348"/>
      <c r="S89" s="348"/>
      <c r="T89" s="348"/>
      <c r="V89" s="346">
        <f t="shared" si="10"/>
      </c>
      <c r="W89" s="346" t="str">
        <f t="shared" si="14"/>
        <v>Jonscher Benedikt</v>
      </c>
    </row>
    <row r="90" spans="1:23" ht="12.75" hidden="1">
      <c r="A90" s="348" t="str">
        <f t="shared" si="11"/>
        <v>13. Renner Patrick (TSV Mamming) 0,00; </v>
      </c>
      <c r="B90" s="344"/>
      <c r="C90" s="344"/>
      <c r="D90" s="344"/>
      <c r="E90" s="344"/>
      <c r="F90" s="348" t="str">
        <f t="shared" si="12"/>
        <v>Renner Patrick</v>
      </c>
      <c r="G90" s="348"/>
      <c r="H90" s="348">
        <f t="shared" si="7"/>
        <v>7</v>
      </c>
      <c r="I90" s="348" t="str">
        <f t="shared" si="8"/>
        <v>Renner</v>
      </c>
      <c r="J90" s="348" t="str">
        <f t="shared" si="9"/>
        <v>Patrick</v>
      </c>
      <c r="K90" s="348" t="str">
        <f t="shared" si="13"/>
        <v>13. Patrick Renner (TSV Mamming) 0,00; </v>
      </c>
      <c r="L90" s="348"/>
      <c r="M90" s="348"/>
      <c r="N90" s="348"/>
      <c r="O90" s="348"/>
      <c r="P90" s="348"/>
      <c r="Q90" s="348"/>
      <c r="R90" s="348"/>
      <c r="S90" s="348"/>
      <c r="T90" s="348"/>
      <c r="V90" s="346">
        <f t="shared" si="10"/>
      </c>
      <c r="W90" s="346" t="str">
        <f t="shared" si="14"/>
        <v>Renner Patrick</v>
      </c>
    </row>
    <row r="91" spans="1:23" ht="12.75" hidden="1">
      <c r="A91" s="348" t="str">
        <f t="shared" si="11"/>
        <v>13. Oberhofer Mathias (TSV Mamming) 0,00; </v>
      </c>
      <c r="B91" s="344"/>
      <c r="C91" s="344"/>
      <c r="D91" s="344"/>
      <c r="E91" s="344"/>
      <c r="F91" s="348" t="str">
        <f t="shared" si="12"/>
        <v>Oberhofer Mathias</v>
      </c>
      <c r="G91" s="348"/>
      <c r="H91" s="348">
        <f t="shared" si="7"/>
        <v>10</v>
      </c>
      <c r="I91" s="348" t="str">
        <f t="shared" si="8"/>
        <v>Oberhofer</v>
      </c>
      <c r="J91" s="348" t="str">
        <f t="shared" si="9"/>
        <v>Mathias</v>
      </c>
      <c r="K91" s="348" t="str">
        <f t="shared" si="13"/>
        <v>13. Mathias Oberhofer (TSV Mamming) 0,00; </v>
      </c>
      <c r="L91" s="348"/>
      <c r="M91" s="348"/>
      <c r="N91" s="348"/>
      <c r="O91" s="348"/>
      <c r="P91" s="348"/>
      <c r="Q91" s="348"/>
      <c r="R91" s="348"/>
      <c r="S91" s="348"/>
      <c r="T91" s="348"/>
      <c r="V91" s="346">
        <f t="shared" si="10"/>
      </c>
      <c r="W91" s="346" t="str">
        <f t="shared" si="14"/>
        <v>Oberhofer Mathias</v>
      </c>
    </row>
    <row r="92" spans="1:23" ht="12.75" hidden="1">
      <c r="A92" s="348" t="str">
        <f t="shared" si="11"/>
        <v>.  () 0,00; </v>
      </c>
      <c r="B92" s="344"/>
      <c r="C92" s="344"/>
      <c r="D92" s="344"/>
      <c r="E92" s="344"/>
      <c r="F92" s="348">
        <f t="shared" si="12"/>
        <v>0</v>
      </c>
      <c r="G92" s="348"/>
      <c r="H92" s="348">
        <f t="shared" si="7"/>
      </c>
      <c r="I92" s="348">
        <f t="shared" si="8"/>
      </c>
      <c r="J92" s="348">
        <f t="shared" si="9"/>
      </c>
      <c r="K92" s="348" t="str">
        <f t="shared" si="13"/>
        <v>.   () 0,00; </v>
      </c>
      <c r="L92" s="348"/>
      <c r="M92" s="348"/>
      <c r="N92" s="348"/>
      <c r="O92" s="348"/>
      <c r="P92" s="348"/>
      <c r="Q92" s="348"/>
      <c r="R92" s="348"/>
      <c r="S92" s="348"/>
      <c r="T92" s="348"/>
      <c r="V92" s="346">
        <f t="shared" si="10"/>
      </c>
      <c r="W92" s="346">
        <f t="shared" si="14"/>
        <v>0</v>
      </c>
    </row>
    <row r="93" spans="1:23" ht="12.75" hidden="1">
      <c r="A93" s="348" t="str">
        <f t="shared" si="11"/>
        <v>.  () 0,00; </v>
      </c>
      <c r="B93" s="344"/>
      <c r="C93" s="344"/>
      <c r="D93" s="344"/>
      <c r="E93" s="344"/>
      <c r="F93" s="348">
        <f t="shared" si="12"/>
        <v>0</v>
      </c>
      <c r="G93" s="348"/>
      <c r="H93" s="348">
        <f t="shared" si="7"/>
      </c>
      <c r="I93" s="348">
        <f t="shared" si="8"/>
      </c>
      <c r="J93" s="348">
        <f t="shared" si="9"/>
      </c>
      <c r="K93" s="348" t="str">
        <f t="shared" si="13"/>
        <v>.   () 0,00; </v>
      </c>
      <c r="L93" s="348"/>
      <c r="M93" s="348"/>
      <c r="N93" s="348"/>
      <c r="O93" s="348"/>
      <c r="P93" s="348"/>
      <c r="Q93" s="348"/>
      <c r="R93" s="348"/>
      <c r="S93" s="348"/>
      <c r="T93" s="348"/>
      <c r="V93" s="346">
        <f t="shared" si="10"/>
      </c>
      <c r="W93" s="346">
        <f t="shared" si="14"/>
        <v>0</v>
      </c>
    </row>
    <row r="94" spans="1:23" ht="12.75" hidden="1">
      <c r="A94" s="348" t="str">
        <f t="shared" si="11"/>
        <v>.  () 0,00; </v>
      </c>
      <c r="B94" s="344"/>
      <c r="C94" s="344"/>
      <c r="D94" s="344"/>
      <c r="E94" s="344"/>
      <c r="F94" s="348">
        <f t="shared" si="12"/>
        <v>0</v>
      </c>
      <c r="G94" s="348"/>
      <c r="H94" s="348">
        <f t="shared" si="7"/>
      </c>
      <c r="I94" s="348">
        <f t="shared" si="8"/>
      </c>
      <c r="J94" s="348">
        <f t="shared" si="9"/>
      </c>
      <c r="K94" s="348" t="str">
        <f t="shared" si="13"/>
        <v>.   () 0,00; </v>
      </c>
      <c r="L94" s="348"/>
      <c r="M94" s="348"/>
      <c r="N94" s="348"/>
      <c r="O94" s="348"/>
      <c r="P94" s="348"/>
      <c r="Q94" s="348"/>
      <c r="R94" s="348"/>
      <c r="S94" s="348"/>
      <c r="T94" s="348"/>
      <c r="V94" s="346">
        <f t="shared" si="10"/>
      </c>
      <c r="W94" s="346">
        <f t="shared" si="14"/>
        <v>0</v>
      </c>
    </row>
    <row r="95" spans="1:23" ht="12.75" hidden="1">
      <c r="A95" s="348" t="str">
        <f t="shared" si="11"/>
        <v>.  () 0,00; </v>
      </c>
      <c r="B95" s="344"/>
      <c r="C95" s="344"/>
      <c r="D95" s="344"/>
      <c r="E95" s="344"/>
      <c r="F95" s="348">
        <f t="shared" si="12"/>
        <v>0</v>
      </c>
      <c r="G95" s="348"/>
      <c r="H95" s="348">
        <f t="shared" si="7"/>
      </c>
      <c r="I95" s="348">
        <f t="shared" si="8"/>
      </c>
      <c r="J95" s="348">
        <f t="shared" si="9"/>
      </c>
      <c r="K95" s="348" t="str">
        <f t="shared" si="13"/>
        <v>.   () 0,00; </v>
      </c>
      <c r="L95" s="348"/>
      <c r="M95" s="348"/>
      <c r="N95" s="348"/>
      <c r="O95" s="348"/>
      <c r="P95" s="348"/>
      <c r="Q95" s="348"/>
      <c r="R95" s="348"/>
      <c r="S95" s="348"/>
      <c r="T95" s="348"/>
      <c r="V95" s="346">
        <f t="shared" si="10"/>
      </c>
      <c r="W95" s="346">
        <f t="shared" si="14"/>
        <v>0</v>
      </c>
    </row>
    <row r="96" spans="1:23" ht="12.75" hidden="1">
      <c r="A96" s="348" t="str">
        <f t="shared" si="11"/>
        <v>.  () 0,00; </v>
      </c>
      <c r="B96" s="344"/>
      <c r="C96" s="344"/>
      <c r="D96" s="344"/>
      <c r="E96" s="344"/>
      <c r="F96" s="348">
        <f t="shared" si="12"/>
        <v>0</v>
      </c>
      <c r="G96" s="348"/>
      <c r="H96" s="348">
        <f t="shared" si="7"/>
      </c>
      <c r="I96" s="348">
        <f t="shared" si="8"/>
      </c>
      <c r="J96" s="348">
        <f t="shared" si="9"/>
      </c>
      <c r="K96" s="348" t="str">
        <f t="shared" si="13"/>
        <v>.   () 0,00; </v>
      </c>
      <c r="L96" s="348"/>
      <c r="M96" s="348"/>
      <c r="N96" s="348"/>
      <c r="O96" s="348"/>
      <c r="P96" s="348"/>
      <c r="Q96" s="348"/>
      <c r="R96" s="348"/>
      <c r="S96" s="348"/>
      <c r="T96" s="348"/>
      <c r="V96" s="346">
        <f t="shared" si="10"/>
      </c>
      <c r="W96" s="346">
        <f t="shared" si="14"/>
        <v>0</v>
      </c>
    </row>
    <row r="97" spans="1:23" ht="12.75" hidden="1">
      <c r="A97" s="348" t="str">
        <f t="shared" si="11"/>
        <v>.  () 0,00; </v>
      </c>
      <c r="B97" s="344"/>
      <c r="C97" s="344"/>
      <c r="D97" s="344"/>
      <c r="E97" s="344"/>
      <c r="F97" s="348">
        <f t="shared" si="12"/>
        <v>0</v>
      </c>
      <c r="G97" s="348"/>
      <c r="H97" s="348">
        <f t="shared" si="7"/>
      </c>
      <c r="I97" s="348">
        <f t="shared" si="8"/>
      </c>
      <c r="J97" s="348">
        <f t="shared" si="9"/>
      </c>
      <c r="K97" s="348" t="str">
        <f t="shared" si="13"/>
        <v>.   () 0,00; </v>
      </c>
      <c r="L97" s="348"/>
      <c r="M97" s="348"/>
      <c r="N97" s="348"/>
      <c r="O97" s="348"/>
      <c r="P97" s="348"/>
      <c r="Q97" s="348"/>
      <c r="R97" s="348"/>
      <c r="S97" s="348"/>
      <c r="T97" s="348"/>
      <c r="V97" s="346">
        <f t="shared" si="10"/>
      </c>
      <c r="W97" s="346">
        <f t="shared" si="14"/>
        <v>0</v>
      </c>
    </row>
    <row r="98" spans="1:23" ht="12.75" hidden="1">
      <c r="A98" s="348" t="str">
        <f aca="true" t="shared" si="15" ref="A98:A113">B27&amp;". "&amp;C27&amp;" ("&amp;D27&amp;") "&amp;R27&amp;"; "</f>
        <v>.  () 0,00; </v>
      </c>
      <c r="B98" s="344"/>
      <c r="C98" s="344"/>
      <c r="D98" s="344"/>
      <c r="E98" s="344"/>
      <c r="F98" s="348">
        <f aca="true" t="shared" si="16" ref="F98:F113">C27</f>
        <v>0</v>
      </c>
      <c r="G98" s="348"/>
      <c r="H98" s="348">
        <f t="shared" si="7"/>
      </c>
      <c r="I98" s="348">
        <f t="shared" si="8"/>
      </c>
      <c r="J98" s="348">
        <f t="shared" si="9"/>
      </c>
      <c r="K98" s="348" t="str">
        <f aca="true" t="shared" si="17" ref="K98:K113">B27&amp;". "&amp;J98&amp;" "&amp;I98&amp;" ("&amp;D27&amp;") "&amp;R27&amp;"; "</f>
        <v>.   () 0,00; </v>
      </c>
      <c r="L98" s="348"/>
      <c r="M98" s="348"/>
      <c r="N98" s="348"/>
      <c r="O98" s="348"/>
      <c r="P98" s="348"/>
      <c r="Q98" s="348"/>
      <c r="R98" s="348"/>
      <c r="S98" s="348"/>
      <c r="T98" s="348"/>
      <c r="V98" s="346">
        <f t="shared" si="10"/>
      </c>
      <c r="W98" s="346">
        <f aca="true" t="shared" si="18" ref="W98:W113">IF(V98&lt;&gt;"",REPLACE(F98,V98,1,""),F98)</f>
        <v>0</v>
      </c>
    </row>
    <row r="99" spans="1:23" ht="12.75" hidden="1">
      <c r="A99" s="348" t="str">
        <f t="shared" si="15"/>
        <v>.  () 0,00; </v>
      </c>
      <c r="B99" s="344"/>
      <c r="C99" s="344"/>
      <c r="D99" s="344"/>
      <c r="E99" s="344"/>
      <c r="F99" s="348">
        <f t="shared" si="16"/>
        <v>0</v>
      </c>
      <c r="G99" s="348"/>
      <c r="H99" s="348">
        <f t="shared" si="7"/>
      </c>
      <c r="I99" s="348">
        <f t="shared" si="8"/>
      </c>
      <c r="J99" s="348">
        <f t="shared" si="9"/>
      </c>
      <c r="K99" s="348" t="str">
        <f t="shared" si="17"/>
        <v>.   () 0,00; </v>
      </c>
      <c r="L99" s="348"/>
      <c r="M99" s="348"/>
      <c r="N99" s="348"/>
      <c r="O99" s="348"/>
      <c r="P99" s="348"/>
      <c r="Q99" s="348"/>
      <c r="R99" s="348"/>
      <c r="S99" s="348"/>
      <c r="T99" s="348"/>
      <c r="V99" s="346">
        <f t="shared" si="10"/>
      </c>
      <c r="W99" s="346">
        <f t="shared" si="18"/>
        <v>0</v>
      </c>
    </row>
    <row r="100" spans="1:23" ht="12.75" hidden="1">
      <c r="A100" s="348" t="str">
        <f t="shared" si="15"/>
        <v>.  () 0,00; </v>
      </c>
      <c r="B100" s="344"/>
      <c r="C100" s="344"/>
      <c r="D100" s="344"/>
      <c r="E100" s="344"/>
      <c r="F100" s="348">
        <f t="shared" si="16"/>
        <v>0</v>
      </c>
      <c r="G100" s="348"/>
      <c r="H100" s="348">
        <f t="shared" si="7"/>
      </c>
      <c r="I100" s="348">
        <f t="shared" si="8"/>
      </c>
      <c r="J100" s="348">
        <f t="shared" si="9"/>
      </c>
      <c r="K100" s="348" t="str">
        <f t="shared" si="17"/>
        <v>.   () 0,00; </v>
      </c>
      <c r="L100" s="348"/>
      <c r="M100" s="348"/>
      <c r="N100" s="348"/>
      <c r="O100" s="348"/>
      <c r="P100" s="348"/>
      <c r="Q100" s="348"/>
      <c r="R100" s="348"/>
      <c r="S100" s="348"/>
      <c r="T100" s="348"/>
      <c r="V100" s="346">
        <f t="shared" si="10"/>
      </c>
      <c r="W100" s="346">
        <f t="shared" si="18"/>
        <v>0</v>
      </c>
    </row>
    <row r="101" spans="1:23" ht="12.75" hidden="1">
      <c r="A101" s="348" t="str">
        <f t="shared" si="15"/>
        <v>.  () 0,00; </v>
      </c>
      <c r="B101" s="344"/>
      <c r="C101" s="344"/>
      <c r="D101" s="344"/>
      <c r="E101" s="344"/>
      <c r="F101" s="348">
        <f t="shared" si="16"/>
        <v>0</v>
      </c>
      <c r="G101" s="348"/>
      <c r="H101" s="348">
        <f t="shared" si="7"/>
      </c>
      <c r="I101" s="348">
        <f t="shared" si="8"/>
      </c>
      <c r="J101" s="348">
        <f t="shared" si="9"/>
      </c>
      <c r="K101" s="348" t="str">
        <f t="shared" si="17"/>
        <v>.   () 0,00; </v>
      </c>
      <c r="L101" s="348"/>
      <c r="M101" s="348"/>
      <c r="N101" s="348"/>
      <c r="O101" s="348"/>
      <c r="P101" s="348"/>
      <c r="Q101" s="348"/>
      <c r="R101" s="348"/>
      <c r="S101" s="348"/>
      <c r="T101" s="348"/>
      <c r="V101" s="346">
        <f t="shared" si="10"/>
      </c>
      <c r="W101" s="346">
        <f t="shared" si="18"/>
        <v>0</v>
      </c>
    </row>
    <row r="102" spans="1:23" ht="12.75" hidden="1">
      <c r="A102" s="348" t="str">
        <f t="shared" si="15"/>
        <v>.  () 0,00; </v>
      </c>
      <c r="B102" s="344"/>
      <c r="C102" s="344"/>
      <c r="D102" s="344"/>
      <c r="E102" s="344"/>
      <c r="F102" s="348">
        <f t="shared" si="16"/>
        <v>0</v>
      </c>
      <c r="G102" s="348"/>
      <c r="H102" s="348">
        <f t="shared" si="7"/>
      </c>
      <c r="I102" s="348">
        <f t="shared" si="8"/>
      </c>
      <c r="J102" s="348">
        <f t="shared" si="9"/>
      </c>
      <c r="K102" s="348" t="str">
        <f t="shared" si="17"/>
        <v>.   () 0,00; </v>
      </c>
      <c r="L102" s="348"/>
      <c r="M102" s="348"/>
      <c r="N102" s="348"/>
      <c r="O102" s="348"/>
      <c r="P102" s="348"/>
      <c r="Q102" s="348"/>
      <c r="R102" s="348"/>
      <c r="S102" s="348"/>
      <c r="T102" s="348"/>
      <c r="V102" s="346">
        <f t="shared" si="10"/>
      </c>
      <c r="W102" s="346">
        <f t="shared" si="18"/>
        <v>0</v>
      </c>
    </row>
    <row r="103" spans="1:23" ht="12.75" hidden="1">
      <c r="A103" s="348" t="str">
        <f t="shared" si="15"/>
        <v>.  () 0,00; </v>
      </c>
      <c r="B103" s="344"/>
      <c r="C103" s="344"/>
      <c r="D103" s="344"/>
      <c r="E103" s="344"/>
      <c r="F103" s="348">
        <f t="shared" si="16"/>
        <v>0</v>
      </c>
      <c r="G103" s="348"/>
      <c r="H103" s="348">
        <f t="shared" si="7"/>
      </c>
      <c r="I103" s="348">
        <f t="shared" si="8"/>
      </c>
      <c r="J103" s="348">
        <f t="shared" si="9"/>
      </c>
      <c r="K103" s="348" t="str">
        <f t="shared" si="17"/>
        <v>.   () 0,00; </v>
      </c>
      <c r="L103" s="348"/>
      <c r="M103" s="348"/>
      <c r="N103" s="348"/>
      <c r="O103" s="348"/>
      <c r="P103" s="348"/>
      <c r="Q103" s="348"/>
      <c r="R103" s="348"/>
      <c r="S103" s="348"/>
      <c r="T103" s="348"/>
      <c r="V103" s="346">
        <f t="shared" si="10"/>
      </c>
      <c r="W103" s="346">
        <f t="shared" si="18"/>
        <v>0</v>
      </c>
    </row>
    <row r="104" spans="1:23" ht="12.75" hidden="1">
      <c r="A104" s="348" t="str">
        <f t="shared" si="15"/>
        <v>.  () 0,00; </v>
      </c>
      <c r="B104" s="344"/>
      <c r="C104" s="344"/>
      <c r="D104" s="344"/>
      <c r="E104" s="344"/>
      <c r="F104" s="348">
        <f t="shared" si="16"/>
        <v>0</v>
      </c>
      <c r="G104" s="348"/>
      <c r="H104" s="348">
        <f t="shared" si="7"/>
      </c>
      <c r="I104" s="348">
        <f t="shared" si="8"/>
      </c>
      <c r="J104" s="348">
        <f t="shared" si="9"/>
      </c>
      <c r="K104" s="348" t="str">
        <f t="shared" si="17"/>
        <v>.   () 0,00; </v>
      </c>
      <c r="L104" s="348"/>
      <c r="M104" s="348"/>
      <c r="N104" s="348"/>
      <c r="O104" s="348"/>
      <c r="P104" s="348"/>
      <c r="Q104" s="348"/>
      <c r="R104" s="348"/>
      <c r="S104" s="348"/>
      <c r="T104" s="348"/>
      <c r="V104" s="346">
        <f t="shared" si="10"/>
      </c>
      <c r="W104" s="346">
        <f t="shared" si="18"/>
        <v>0</v>
      </c>
    </row>
    <row r="105" spans="1:23" ht="12.75" hidden="1">
      <c r="A105" s="348" t="str">
        <f t="shared" si="15"/>
        <v>.  () 0,00; </v>
      </c>
      <c r="B105" s="344"/>
      <c r="C105" s="344"/>
      <c r="D105" s="344"/>
      <c r="E105" s="344"/>
      <c r="F105" s="348">
        <f t="shared" si="16"/>
        <v>0</v>
      </c>
      <c r="G105" s="348"/>
      <c r="H105" s="348">
        <f t="shared" si="7"/>
      </c>
      <c r="I105" s="348">
        <f t="shared" si="8"/>
      </c>
      <c r="J105" s="348">
        <f t="shared" si="9"/>
      </c>
      <c r="K105" s="348" t="str">
        <f t="shared" si="17"/>
        <v>.   () 0,00; </v>
      </c>
      <c r="L105" s="348"/>
      <c r="M105" s="348"/>
      <c r="N105" s="348"/>
      <c r="O105" s="348"/>
      <c r="P105" s="348"/>
      <c r="Q105" s="348"/>
      <c r="R105" s="348"/>
      <c r="S105" s="348"/>
      <c r="T105" s="348"/>
      <c r="V105" s="346">
        <f t="shared" si="10"/>
      </c>
      <c r="W105" s="346">
        <f t="shared" si="18"/>
        <v>0</v>
      </c>
    </row>
    <row r="106" spans="1:23" ht="12.75" hidden="1">
      <c r="A106" s="348" t="str">
        <f t="shared" si="15"/>
        <v>.  () 0,00; </v>
      </c>
      <c r="B106" s="344"/>
      <c r="C106" s="344"/>
      <c r="D106" s="344"/>
      <c r="E106" s="344"/>
      <c r="F106" s="348">
        <f t="shared" si="16"/>
        <v>0</v>
      </c>
      <c r="G106" s="348"/>
      <c r="H106" s="348">
        <f t="shared" si="7"/>
      </c>
      <c r="I106" s="348">
        <f t="shared" si="8"/>
      </c>
      <c r="J106" s="348">
        <f t="shared" si="9"/>
      </c>
      <c r="K106" s="348" t="str">
        <f t="shared" si="17"/>
        <v>.   () 0,00; </v>
      </c>
      <c r="L106" s="348"/>
      <c r="M106" s="348"/>
      <c r="N106" s="348"/>
      <c r="O106" s="348"/>
      <c r="P106" s="348"/>
      <c r="Q106" s="348"/>
      <c r="R106" s="348"/>
      <c r="S106" s="348"/>
      <c r="T106" s="348"/>
      <c r="V106" s="346">
        <f t="shared" si="10"/>
      </c>
      <c r="W106" s="346">
        <f t="shared" si="18"/>
        <v>0</v>
      </c>
    </row>
    <row r="107" spans="1:23" ht="12.75" hidden="1">
      <c r="A107" s="348" t="str">
        <f t="shared" si="15"/>
        <v>.  () 0,00; </v>
      </c>
      <c r="B107" s="344"/>
      <c r="C107" s="344"/>
      <c r="D107" s="344"/>
      <c r="E107" s="344"/>
      <c r="F107" s="348">
        <f t="shared" si="16"/>
        <v>0</v>
      </c>
      <c r="G107" s="348"/>
      <c r="H107" s="348">
        <f t="shared" si="7"/>
      </c>
      <c r="I107" s="348">
        <f t="shared" si="8"/>
      </c>
      <c r="J107" s="348">
        <f t="shared" si="9"/>
      </c>
      <c r="K107" s="348" t="str">
        <f t="shared" si="17"/>
        <v>.   () 0,00; </v>
      </c>
      <c r="L107" s="348"/>
      <c r="M107" s="348"/>
      <c r="N107" s="348"/>
      <c r="O107" s="348"/>
      <c r="P107" s="348"/>
      <c r="Q107" s="348"/>
      <c r="R107" s="348"/>
      <c r="S107" s="348"/>
      <c r="T107" s="348"/>
      <c r="V107" s="346">
        <f t="shared" si="10"/>
      </c>
      <c r="W107" s="346">
        <f t="shared" si="18"/>
        <v>0</v>
      </c>
    </row>
    <row r="108" spans="1:23" ht="12.75" hidden="1">
      <c r="A108" s="348" t="str">
        <f t="shared" si="15"/>
        <v>.  () 0,00; </v>
      </c>
      <c r="B108" s="344"/>
      <c r="C108" s="344"/>
      <c r="D108" s="344"/>
      <c r="E108" s="344"/>
      <c r="F108" s="348">
        <f t="shared" si="16"/>
        <v>0</v>
      </c>
      <c r="G108" s="348"/>
      <c r="H108" s="348">
        <f t="shared" si="7"/>
      </c>
      <c r="I108" s="348">
        <f t="shared" si="8"/>
      </c>
      <c r="J108" s="348">
        <f t="shared" si="9"/>
      </c>
      <c r="K108" s="348" t="str">
        <f t="shared" si="17"/>
        <v>.   () 0,00; </v>
      </c>
      <c r="L108" s="348"/>
      <c r="M108" s="348"/>
      <c r="N108" s="348"/>
      <c r="O108" s="348"/>
      <c r="P108" s="348"/>
      <c r="Q108" s="348"/>
      <c r="R108" s="348"/>
      <c r="S108" s="348"/>
      <c r="T108" s="348"/>
      <c r="V108" s="346">
        <f t="shared" si="10"/>
      </c>
      <c r="W108" s="346">
        <f t="shared" si="18"/>
        <v>0</v>
      </c>
    </row>
    <row r="109" spans="1:23" ht="12.75" hidden="1">
      <c r="A109" s="348" t="str">
        <f t="shared" si="15"/>
        <v>.  () 0,00; </v>
      </c>
      <c r="B109" s="344"/>
      <c r="C109" s="344"/>
      <c r="D109" s="344"/>
      <c r="E109" s="344"/>
      <c r="F109" s="348">
        <f t="shared" si="16"/>
        <v>0</v>
      </c>
      <c r="G109" s="348"/>
      <c r="H109" s="348">
        <f t="shared" si="7"/>
      </c>
      <c r="I109" s="348">
        <f t="shared" si="8"/>
      </c>
      <c r="J109" s="348">
        <f t="shared" si="9"/>
      </c>
      <c r="K109" s="348" t="str">
        <f t="shared" si="17"/>
        <v>.   () 0,00; </v>
      </c>
      <c r="L109" s="348"/>
      <c r="M109" s="348"/>
      <c r="N109" s="348"/>
      <c r="O109" s="348"/>
      <c r="P109" s="348"/>
      <c r="Q109" s="348"/>
      <c r="R109" s="348"/>
      <c r="S109" s="348"/>
      <c r="T109" s="348"/>
      <c r="V109" s="346">
        <f t="shared" si="10"/>
      </c>
      <c r="W109" s="346">
        <f t="shared" si="18"/>
        <v>0</v>
      </c>
    </row>
    <row r="110" spans="1:23" ht="12.75" hidden="1">
      <c r="A110" s="348" t="str">
        <f t="shared" si="15"/>
        <v>.  () 0,00; </v>
      </c>
      <c r="B110" s="344"/>
      <c r="C110" s="344"/>
      <c r="D110" s="344"/>
      <c r="E110" s="344"/>
      <c r="F110" s="348">
        <f t="shared" si="16"/>
        <v>0</v>
      </c>
      <c r="G110" s="348"/>
      <c r="H110" s="348">
        <f t="shared" si="7"/>
      </c>
      <c r="I110" s="348">
        <f t="shared" si="8"/>
      </c>
      <c r="J110" s="348">
        <f t="shared" si="9"/>
      </c>
      <c r="K110" s="348" t="str">
        <f t="shared" si="17"/>
        <v>.   () 0,00; </v>
      </c>
      <c r="L110" s="348"/>
      <c r="M110" s="348"/>
      <c r="N110" s="348"/>
      <c r="O110" s="348"/>
      <c r="P110" s="348"/>
      <c r="Q110" s="348"/>
      <c r="R110" s="348"/>
      <c r="S110" s="348"/>
      <c r="T110" s="348"/>
      <c r="V110" s="346">
        <f t="shared" si="10"/>
      </c>
      <c r="W110" s="346">
        <f t="shared" si="18"/>
        <v>0</v>
      </c>
    </row>
    <row r="111" spans="1:23" ht="12.75" hidden="1">
      <c r="A111" s="348" t="str">
        <f t="shared" si="15"/>
        <v>.  () 0,00; </v>
      </c>
      <c r="B111" s="344"/>
      <c r="C111" s="344"/>
      <c r="D111" s="344"/>
      <c r="E111" s="344"/>
      <c r="F111" s="348">
        <f t="shared" si="16"/>
        <v>0</v>
      </c>
      <c r="G111" s="348"/>
      <c r="H111" s="348">
        <f t="shared" si="7"/>
      </c>
      <c r="I111" s="348">
        <f t="shared" si="8"/>
      </c>
      <c r="J111" s="348">
        <f t="shared" si="9"/>
      </c>
      <c r="K111" s="348" t="str">
        <f t="shared" si="17"/>
        <v>.   () 0,00; </v>
      </c>
      <c r="L111" s="348"/>
      <c r="M111" s="348"/>
      <c r="N111" s="348"/>
      <c r="O111" s="348"/>
      <c r="P111" s="348"/>
      <c r="Q111" s="348"/>
      <c r="R111" s="348"/>
      <c r="S111" s="348"/>
      <c r="T111" s="348"/>
      <c r="V111" s="346">
        <f t="shared" si="10"/>
      </c>
      <c r="W111" s="346">
        <f t="shared" si="18"/>
        <v>0</v>
      </c>
    </row>
    <row r="112" spans="1:23" ht="12.75" hidden="1">
      <c r="A112" s="348" t="str">
        <f t="shared" si="15"/>
        <v>.  () 0,00; </v>
      </c>
      <c r="B112" s="344"/>
      <c r="C112" s="344"/>
      <c r="D112" s="344"/>
      <c r="E112" s="344"/>
      <c r="F112" s="348">
        <f t="shared" si="16"/>
        <v>0</v>
      </c>
      <c r="G112" s="348"/>
      <c r="H112" s="348">
        <f t="shared" si="7"/>
      </c>
      <c r="I112" s="348">
        <f t="shared" si="8"/>
      </c>
      <c r="J112" s="348">
        <f t="shared" si="9"/>
      </c>
      <c r="K112" s="348" t="str">
        <f t="shared" si="17"/>
        <v>.   () 0,00; </v>
      </c>
      <c r="L112" s="348"/>
      <c r="M112" s="348"/>
      <c r="N112" s="348"/>
      <c r="O112" s="348"/>
      <c r="P112" s="348"/>
      <c r="Q112" s="348"/>
      <c r="R112" s="348"/>
      <c r="S112" s="348"/>
      <c r="T112" s="348"/>
      <c r="V112" s="346">
        <f t="shared" si="10"/>
      </c>
      <c r="W112" s="346">
        <f t="shared" si="18"/>
        <v>0</v>
      </c>
    </row>
    <row r="113" spans="1:23" ht="12.75" hidden="1">
      <c r="A113" s="348" t="str">
        <f t="shared" si="15"/>
        <v>.  () 0,00; </v>
      </c>
      <c r="B113" s="344"/>
      <c r="C113" s="344"/>
      <c r="D113" s="344"/>
      <c r="E113" s="344"/>
      <c r="F113" s="348">
        <f t="shared" si="16"/>
        <v>0</v>
      </c>
      <c r="G113" s="348"/>
      <c r="H113" s="348">
        <f t="shared" si="7"/>
      </c>
      <c r="I113" s="348">
        <f t="shared" si="8"/>
      </c>
      <c r="J113" s="348">
        <f t="shared" si="9"/>
      </c>
      <c r="K113" s="348" t="str">
        <f t="shared" si="17"/>
        <v>.   () 0,00; </v>
      </c>
      <c r="L113" s="348"/>
      <c r="M113" s="348"/>
      <c r="N113" s="348"/>
      <c r="O113" s="348"/>
      <c r="P113" s="348"/>
      <c r="Q113" s="348"/>
      <c r="R113" s="348"/>
      <c r="S113" s="348"/>
      <c r="T113" s="348"/>
      <c r="V113" s="346">
        <f t="shared" si="10"/>
      </c>
      <c r="W113" s="346">
        <f t="shared" si="18"/>
        <v>0</v>
      </c>
    </row>
    <row r="114" spans="1:11" ht="13.5" thickBot="1">
      <c r="A114" s="344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</row>
    <row r="115" spans="1:11" ht="12.75">
      <c r="A115" s="395" t="str">
        <f>A78&amp;A79&amp;A80&amp;A81&amp;A82&amp;A83&amp;A84&amp;A85&amp;A86&amp;A87&amp;A88&amp;A89&amp;A90&amp;A91&amp;A92&amp;A93&amp;A94&amp;A95&amp;A96&amp;A97&amp;A98&amp;A99&amp;A100&amp;A101&amp;A102&amp;A103&amp;A104&amp;A105&amp;A106&amp;A107&amp;A108&amp;A109&amp;A110&amp;A111&amp;A112&amp;A113&amp;A114</f>
        <v>1. Späth Michael (FC Altrandsberg) 97,46; 2. Vaitl Max (EC Außernzell) 93,86; 3. Anzinger Alexander (EC Ebing) 91,92; 4. Trunczik Jonas (SC Schwindkirchen) 84,50; 5. Zeike Mirco (EC Geisenhausen) 83,15; 6. Prodöhl Maximilian (TSV Fridolfing) 78,91; 7. Menacher Marcel (EC Oberhausen) 77,58; 8. Purucker Jannik (VER Selb) 77,33; 9. Kiermaier Manuel (TUS Engelsberg) 75,24; 10. Simon Bastian (SV Hagenhill) 72,71; 11. Kistler Lucas (SV Hagenhill) 70,96; 12. Jonscher Benedikt (EV Bayrischzell) 66,18; 13. Renner Patrick (TSV Mamming) 0,00; 13. Oberhofer Mathias (TSV Mamming) 0,00; .  () 0,00; .  () 0,00; .  () 0,00; .  () 0,00; .  () 0,00; .  () 0,00; .  () 0,00; .  () 0,00; .  () 0,00; .  () 0,00; .  () 0,00; .  () 0,00; .  () 0,00; .  () 0,00; .  () 0,00; .  () 0,00; .  () 0,00; .  () 0,00; .  () 0,00; .  () 0,00; .  () 0,00; .  () 0,00; </v>
      </c>
      <c r="B115" s="396"/>
      <c r="C115" s="396"/>
      <c r="D115" s="396"/>
      <c r="E115" s="396"/>
      <c r="F115" s="396"/>
      <c r="G115" s="396"/>
      <c r="H115" s="396"/>
      <c r="I115" s="396"/>
      <c r="J115" s="396"/>
      <c r="K115" s="397"/>
    </row>
    <row r="116" spans="1:11" ht="12.75">
      <c r="A116" s="398"/>
      <c r="B116" s="399"/>
      <c r="C116" s="399"/>
      <c r="D116" s="399"/>
      <c r="E116" s="399"/>
      <c r="F116" s="399"/>
      <c r="G116" s="399"/>
      <c r="H116" s="399"/>
      <c r="I116" s="399"/>
      <c r="J116" s="399"/>
      <c r="K116" s="400"/>
    </row>
    <row r="117" spans="1:11" ht="12.75">
      <c r="A117" s="398"/>
      <c r="B117" s="399"/>
      <c r="C117" s="399"/>
      <c r="D117" s="399"/>
      <c r="E117" s="399"/>
      <c r="F117" s="399"/>
      <c r="G117" s="399"/>
      <c r="H117" s="399"/>
      <c r="I117" s="399"/>
      <c r="J117" s="399"/>
      <c r="K117" s="400"/>
    </row>
    <row r="118" spans="1:11" ht="12.75">
      <c r="A118" s="398"/>
      <c r="B118" s="399"/>
      <c r="C118" s="399"/>
      <c r="D118" s="399"/>
      <c r="E118" s="399"/>
      <c r="F118" s="399"/>
      <c r="G118" s="399"/>
      <c r="H118" s="399"/>
      <c r="I118" s="399"/>
      <c r="J118" s="399"/>
      <c r="K118" s="400"/>
    </row>
    <row r="119" spans="1:11" ht="12.75">
      <c r="A119" s="398"/>
      <c r="B119" s="399"/>
      <c r="C119" s="399"/>
      <c r="D119" s="399"/>
      <c r="E119" s="399"/>
      <c r="F119" s="399"/>
      <c r="G119" s="399"/>
      <c r="H119" s="399"/>
      <c r="I119" s="399"/>
      <c r="J119" s="399"/>
      <c r="K119" s="400"/>
    </row>
    <row r="120" spans="1:11" ht="12.75">
      <c r="A120" s="398"/>
      <c r="B120" s="399"/>
      <c r="C120" s="399"/>
      <c r="D120" s="399"/>
      <c r="E120" s="399"/>
      <c r="F120" s="399"/>
      <c r="G120" s="399"/>
      <c r="H120" s="399"/>
      <c r="I120" s="399"/>
      <c r="J120" s="399"/>
      <c r="K120" s="400"/>
    </row>
    <row r="121" spans="1:11" ht="12.75">
      <c r="A121" s="398"/>
      <c r="B121" s="399"/>
      <c r="C121" s="399"/>
      <c r="D121" s="399"/>
      <c r="E121" s="399"/>
      <c r="F121" s="399"/>
      <c r="G121" s="399"/>
      <c r="H121" s="399"/>
      <c r="I121" s="399"/>
      <c r="J121" s="399"/>
      <c r="K121" s="400"/>
    </row>
    <row r="122" spans="1:11" ht="12.75">
      <c r="A122" s="398"/>
      <c r="B122" s="399"/>
      <c r="C122" s="399"/>
      <c r="D122" s="399"/>
      <c r="E122" s="399"/>
      <c r="F122" s="399"/>
      <c r="G122" s="399"/>
      <c r="H122" s="399"/>
      <c r="I122" s="399"/>
      <c r="J122" s="399"/>
      <c r="K122" s="400"/>
    </row>
    <row r="123" spans="1:11" ht="12.75">
      <c r="A123" s="398"/>
      <c r="B123" s="399"/>
      <c r="C123" s="399"/>
      <c r="D123" s="399"/>
      <c r="E123" s="399"/>
      <c r="F123" s="399"/>
      <c r="G123" s="399"/>
      <c r="H123" s="399"/>
      <c r="I123" s="399"/>
      <c r="J123" s="399"/>
      <c r="K123" s="400"/>
    </row>
    <row r="124" spans="1:11" ht="12.75">
      <c r="A124" s="398"/>
      <c r="B124" s="399"/>
      <c r="C124" s="399"/>
      <c r="D124" s="399"/>
      <c r="E124" s="399"/>
      <c r="F124" s="399"/>
      <c r="G124" s="399"/>
      <c r="H124" s="399"/>
      <c r="I124" s="399"/>
      <c r="J124" s="399"/>
      <c r="K124" s="400"/>
    </row>
    <row r="125" spans="1:11" ht="12.75">
      <c r="A125" s="398"/>
      <c r="B125" s="399"/>
      <c r="C125" s="399"/>
      <c r="D125" s="399"/>
      <c r="E125" s="399"/>
      <c r="F125" s="399"/>
      <c r="G125" s="399"/>
      <c r="H125" s="399"/>
      <c r="I125" s="399"/>
      <c r="J125" s="399"/>
      <c r="K125" s="400"/>
    </row>
    <row r="126" spans="1:11" ht="12.75">
      <c r="A126" s="398"/>
      <c r="B126" s="399"/>
      <c r="C126" s="399"/>
      <c r="D126" s="399"/>
      <c r="E126" s="399"/>
      <c r="F126" s="399"/>
      <c r="G126" s="399"/>
      <c r="H126" s="399"/>
      <c r="I126" s="399"/>
      <c r="J126" s="399"/>
      <c r="K126" s="400"/>
    </row>
    <row r="127" spans="1:11" ht="12.75">
      <c r="A127" s="398"/>
      <c r="B127" s="399"/>
      <c r="C127" s="399"/>
      <c r="D127" s="399"/>
      <c r="E127" s="399"/>
      <c r="F127" s="399"/>
      <c r="G127" s="399"/>
      <c r="H127" s="399"/>
      <c r="I127" s="399"/>
      <c r="J127" s="399"/>
      <c r="K127" s="400"/>
    </row>
    <row r="128" spans="1:11" ht="12.75">
      <c r="A128" s="398"/>
      <c r="B128" s="399"/>
      <c r="C128" s="399"/>
      <c r="D128" s="399"/>
      <c r="E128" s="399"/>
      <c r="F128" s="399"/>
      <c r="G128" s="399"/>
      <c r="H128" s="399"/>
      <c r="I128" s="399"/>
      <c r="J128" s="399"/>
      <c r="K128" s="400"/>
    </row>
    <row r="129" spans="1:11" ht="12.75">
      <c r="A129" s="398"/>
      <c r="B129" s="399"/>
      <c r="C129" s="399"/>
      <c r="D129" s="399"/>
      <c r="E129" s="399"/>
      <c r="F129" s="399"/>
      <c r="G129" s="399"/>
      <c r="H129" s="399"/>
      <c r="I129" s="399"/>
      <c r="J129" s="399"/>
      <c r="K129" s="400"/>
    </row>
    <row r="130" spans="1:11" ht="12.75">
      <c r="A130" s="398"/>
      <c r="B130" s="399"/>
      <c r="C130" s="399"/>
      <c r="D130" s="399"/>
      <c r="E130" s="399"/>
      <c r="F130" s="399"/>
      <c r="G130" s="399"/>
      <c r="H130" s="399"/>
      <c r="I130" s="399"/>
      <c r="J130" s="399"/>
      <c r="K130" s="400"/>
    </row>
    <row r="131" spans="1:11" ht="12.75">
      <c r="A131" s="398"/>
      <c r="B131" s="399"/>
      <c r="C131" s="399"/>
      <c r="D131" s="399"/>
      <c r="E131" s="399"/>
      <c r="F131" s="399"/>
      <c r="G131" s="399"/>
      <c r="H131" s="399"/>
      <c r="I131" s="399"/>
      <c r="J131" s="399"/>
      <c r="K131" s="400"/>
    </row>
    <row r="132" spans="1:11" ht="12.75">
      <c r="A132" s="398"/>
      <c r="B132" s="399"/>
      <c r="C132" s="399"/>
      <c r="D132" s="399"/>
      <c r="E132" s="399"/>
      <c r="F132" s="399"/>
      <c r="G132" s="399"/>
      <c r="H132" s="399"/>
      <c r="I132" s="399"/>
      <c r="J132" s="399"/>
      <c r="K132" s="400"/>
    </row>
    <row r="133" spans="1:11" ht="12.75">
      <c r="A133" s="398"/>
      <c r="B133" s="399"/>
      <c r="C133" s="399"/>
      <c r="D133" s="399"/>
      <c r="E133" s="399"/>
      <c r="F133" s="399"/>
      <c r="G133" s="399"/>
      <c r="H133" s="399"/>
      <c r="I133" s="399"/>
      <c r="J133" s="399"/>
      <c r="K133" s="400"/>
    </row>
    <row r="134" spans="1:11" ht="13.5" thickBot="1">
      <c r="A134" s="401"/>
      <c r="B134" s="402"/>
      <c r="C134" s="402"/>
      <c r="D134" s="402"/>
      <c r="E134" s="402"/>
      <c r="F134" s="402"/>
      <c r="G134" s="402"/>
      <c r="H134" s="402"/>
      <c r="I134" s="402"/>
      <c r="J134" s="402"/>
      <c r="K134" s="403"/>
    </row>
    <row r="135" spans="1:11" ht="12.75">
      <c r="A135" s="386" t="str">
        <f>K78&amp;K79&amp;K80&amp;K81&amp;K82&amp;K83&amp;K84&amp;K85&amp;K86&amp;K87&amp;K88&amp;K89&amp;K90&amp;K91&amp;K92&amp;K93&amp;K94&amp;K95&amp;K96&amp;K97&amp;K98&amp;K99&amp;K100&amp;K101&amp;K102&amp;K103&amp;K104&amp;K105&amp;K106&amp;K107&amp;K108&amp;K109&amp;K110&amp;K111&amp;K112&amp;K113&amp;K114</f>
        <v>1. Michael Späth (FC Altrandsberg) 97,46; 2. Max Vaitl (EC Außernzell) 93,86; 3. Alexander Anzinger (EC Ebing) 91,92; 4. Jonas Trunczik (SC Schwindkirchen) 84,50; 5. Mirco Zeike (EC Geisenhausen) 83,15; 6. Maximilian Prodöhl (TSV Fridolfing) 78,91; 7. Marcel Menacher (EC Oberhausen) 77,58; 8. Jannik Purucker (VER Selb) 77,33; 9. Manuel Kiermaier (TUS Engelsberg) 75,24; 10. Bastian Simon (SV Hagenhill) 72,71; 11. Lucas Kistler (SV Hagenhill) 70,96; 12. Benedikt Jonscher (EV Bayrischzell) 66,18; 13. Patrick Renner (TSV Mamming) 0,00; 13. Mathias Oberhofer (TSV Mamming) 0,00; .   () 0,00; .   () 0,00; .   () 0,00; .   () 0,00; .   () 0,00; .   () 0,00; .   () 0,00; .   () 0,00; .   () 0,00; .   () 0,00; .   () 0,00; .   () 0,00; .   () 0,00; .   () 0,00; .   () 0,00; .   () 0,00; .   () 0,00; .   () 0,00; .   () 0,00; .   () 0,00; .   () 0,00; .   () 0,00; </v>
      </c>
      <c r="B135" s="387"/>
      <c r="C135" s="387"/>
      <c r="D135" s="387"/>
      <c r="E135" s="387"/>
      <c r="F135" s="387"/>
      <c r="G135" s="387"/>
      <c r="H135" s="387"/>
      <c r="I135" s="387"/>
      <c r="J135" s="387"/>
      <c r="K135" s="388"/>
    </row>
    <row r="136" spans="1:11" ht="12.75">
      <c r="A136" s="389"/>
      <c r="B136" s="390"/>
      <c r="C136" s="390"/>
      <c r="D136" s="390"/>
      <c r="E136" s="390"/>
      <c r="F136" s="390"/>
      <c r="G136" s="390"/>
      <c r="H136" s="390"/>
      <c r="I136" s="390"/>
      <c r="J136" s="390"/>
      <c r="K136" s="391"/>
    </row>
    <row r="137" spans="1:11" ht="12.75">
      <c r="A137" s="389"/>
      <c r="B137" s="390"/>
      <c r="C137" s="390"/>
      <c r="D137" s="390"/>
      <c r="E137" s="390"/>
      <c r="F137" s="390"/>
      <c r="G137" s="390"/>
      <c r="H137" s="390"/>
      <c r="I137" s="390"/>
      <c r="J137" s="390"/>
      <c r="K137" s="391"/>
    </row>
    <row r="138" spans="1:11" ht="12.75">
      <c r="A138" s="389"/>
      <c r="B138" s="390"/>
      <c r="C138" s="390"/>
      <c r="D138" s="390"/>
      <c r="E138" s="390"/>
      <c r="F138" s="390"/>
      <c r="G138" s="390"/>
      <c r="H138" s="390"/>
      <c r="I138" s="390"/>
      <c r="J138" s="390"/>
      <c r="K138" s="391"/>
    </row>
    <row r="139" spans="1:11" ht="12.75">
      <c r="A139" s="389"/>
      <c r="B139" s="390"/>
      <c r="C139" s="390"/>
      <c r="D139" s="390"/>
      <c r="E139" s="390"/>
      <c r="F139" s="390"/>
      <c r="G139" s="390"/>
      <c r="H139" s="390"/>
      <c r="I139" s="390"/>
      <c r="J139" s="390"/>
      <c r="K139" s="391"/>
    </row>
    <row r="140" spans="1:11" ht="12.75">
      <c r="A140" s="389"/>
      <c r="B140" s="390"/>
      <c r="C140" s="390"/>
      <c r="D140" s="390"/>
      <c r="E140" s="390"/>
      <c r="F140" s="390"/>
      <c r="G140" s="390"/>
      <c r="H140" s="390"/>
      <c r="I140" s="390"/>
      <c r="J140" s="390"/>
      <c r="K140" s="391"/>
    </row>
    <row r="141" spans="1:11" ht="12.75">
      <c r="A141" s="389"/>
      <c r="B141" s="390"/>
      <c r="C141" s="390"/>
      <c r="D141" s="390"/>
      <c r="E141" s="390"/>
      <c r="F141" s="390"/>
      <c r="G141" s="390"/>
      <c r="H141" s="390"/>
      <c r="I141" s="390"/>
      <c r="J141" s="390"/>
      <c r="K141" s="391"/>
    </row>
    <row r="142" spans="1:11" ht="12.75">
      <c r="A142" s="389"/>
      <c r="B142" s="390"/>
      <c r="C142" s="390"/>
      <c r="D142" s="390"/>
      <c r="E142" s="390"/>
      <c r="F142" s="390"/>
      <c r="G142" s="390"/>
      <c r="H142" s="390"/>
      <c r="I142" s="390"/>
      <c r="J142" s="390"/>
      <c r="K142" s="391"/>
    </row>
    <row r="143" spans="1:11" ht="12.75">
      <c r="A143" s="389"/>
      <c r="B143" s="390"/>
      <c r="C143" s="390"/>
      <c r="D143" s="390"/>
      <c r="E143" s="390"/>
      <c r="F143" s="390"/>
      <c r="G143" s="390"/>
      <c r="H143" s="390"/>
      <c r="I143" s="390"/>
      <c r="J143" s="390"/>
      <c r="K143" s="391"/>
    </row>
    <row r="144" spans="1:11" ht="12.75">
      <c r="A144" s="389"/>
      <c r="B144" s="390"/>
      <c r="C144" s="390"/>
      <c r="D144" s="390"/>
      <c r="E144" s="390"/>
      <c r="F144" s="390"/>
      <c r="G144" s="390"/>
      <c r="H144" s="390"/>
      <c r="I144" s="390"/>
      <c r="J144" s="390"/>
      <c r="K144" s="391"/>
    </row>
    <row r="145" spans="1:11" ht="12.75">
      <c r="A145" s="389"/>
      <c r="B145" s="390"/>
      <c r="C145" s="390"/>
      <c r="D145" s="390"/>
      <c r="E145" s="390"/>
      <c r="F145" s="390"/>
      <c r="G145" s="390"/>
      <c r="H145" s="390"/>
      <c r="I145" s="390"/>
      <c r="J145" s="390"/>
      <c r="K145" s="391"/>
    </row>
    <row r="146" spans="1:11" ht="12.75">
      <c r="A146" s="389"/>
      <c r="B146" s="390"/>
      <c r="C146" s="390"/>
      <c r="D146" s="390"/>
      <c r="E146" s="390"/>
      <c r="F146" s="390"/>
      <c r="G146" s="390"/>
      <c r="H146" s="390"/>
      <c r="I146" s="390"/>
      <c r="J146" s="390"/>
      <c r="K146" s="391"/>
    </row>
    <row r="147" spans="1:11" ht="12.75">
      <c r="A147" s="389"/>
      <c r="B147" s="390"/>
      <c r="C147" s="390"/>
      <c r="D147" s="390"/>
      <c r="E147" s="390"/>
      <c r="F147" s="390"/>
      <c r="G147" s="390"/>
      <c r="H147" s="390"/>
      <c r="I147" s="390"/>
      <c r="J147" s="390"/>
      <c r="K147" s="391"/>
    </row>
    <row r="148" spans="1:11" ht="12.75">
      <c r="A148" s="389"/>
      <c r="B148" s="390"/>
      <c r="C148" s="390"/>
      <c r="D148" s="390"/>
      <c r="E148" s="390"/>
      <c r="F148" s="390"/>
      <c r="G148" s="390"/>
      <c r="H148" s="390"/>
      <c r="I148" s="390"/>
      <c r="J148" s="390"/>
      <c r="K148" s="391"/>
    </row>
    <row r="149" spans="1:11" ht="12.75">
      <c r="A149" s="389"/>
      <c r="B149" s="390"/>
      <c r="C149" s="390"/>
      <c r="D149" s="390"/>
      <c r="E149" s="390"/>
      <c r="F149" s="390"/>
      <c r="G149" s="390"/>
      <c r="H149" s="390"/>
      <c r="I149" s="390"/>
      <c r="J149" s="390"/>
      <c r="K149" s="391"/>
    </row>
    <row r="150" spans="1:11" ht="12.75">
      <c r="A150" s="389"/>
      <c r="B150" s="390"/>
      <c r="C150" s="390"/>
      <c r="D150" s="390"/>
      <c r="E150" s="390"/>
      <c r="F150" s="390"/>
      <c r="G150" s="390"/>
      <c r="H150" s="390"/>
      <c r="I150" s="390"/>
      <c r="J150" s="390"/>
      <c r="K150" s="391"/>
    </row>
    <row r="151" spans="1:11" ht="12.75">
      <c r="A151" s="389"/>
      <c r="B151" s="390"/>
      <c r="C151" s="390"/>
      <c r="D151" s="390"/>
      <c r="E151" s="390"/>
      <c r="F151" s="390"/>
      <c r="G151" s="390"/>
      <c r="H151" s="390"/>
      <c r="I151" s="390"/>
      <c r="J151" s="390"/>
      <c r="K151" s="391"/>
    </row>
    <row r="152" spans="1:11" ht="12.75">
      <c r="A152" s="389"/>
      <c r="B152" s="390"/>
      <c r="C152" s="390"/>
      <c r="D152" s="390"/>
      <c r="E152" s="390"/>
      <c r="F152" s="390"/>
      <c r="G152" s="390"/>
      <c r="H152" s="390"/>
      <c r="I152" s="390"/>
      <c r="J152" s="390"/>
      <c r="K152" s="391"/>
    </row>
    <row r="153" spans="1:11" ht="12.75">
      <c r="A153" s="389"/>
      <c r="B153" s="390"/>
      <c r="C153" s="390"/>
      <c r="D153" s="390"/>
      <c r="E153" s="390"/>
      <c r="F153" s="390"/>
      <c r="G153" s="390"/>
      <c r="H153" s="390"/>
      <c r="I153" s="390"/>
      <c r="J153" s="390"/>
      <c r="K153" s="391"/>
    </row>
    <row r="154" spans="1:11" ht="13.5" thickBot="1">
      <c r="A154" s="392"/>
      <c r="B154" s="393"/>
      <c r="C154" s="393"/>
      <c r="D154" s="393"/>
      <c r="E154" s="393"/>
      <c r="F154" s="393"/>
      <c r="G154" s="393"/>
      <c r="H154" s="393"/>
      <c r="I154" s="393"/>
      <c r="J154" s="393"/>
      <c r="K154" s="394"/>
    </row>
  </sheetData>
  <sheetProtection/>
  <mergeCells count="8">
    <mergeCell ref="A135:K154"/>
    <mergeCell ref="A115:K134"/>
    <mergeCell ref="C64:D64"/>
    <mergeCell ref="C65:D65"/>
    <mergeCell ref="C1:Q1"/>
    <mergeCell ref="B4:R4"/>
    <mergeCell ref="C2:Q2"/>
    <mergeCell ref="C3:Q3"/>
  </mergeCells>
  <conditionalFormatting sqref="C7">
    <cfRule type="cellIs" priority="1" dxfId="4" operator="equal" stopIfTrue="1">
      <formula>$Q7</formula>
    </cfRule>
  </conditionalFormatting>
  <printOptions/>
  <pageMargins left="0.3937007874015748" right="0.3937007874015748" top="0.5905511811023623" bottom="0.3937007874015748" header="0" footer="0"/>
  <pageSetup fitToHeight="1" fitToWidth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BP60"/>
  <sheetViews>
    <sheetView tabSelected="1" view="pageBreakPreview" zoomScale="75" zoomScaleSheetLayoutView="75" zoomScalePageLayoutView="0" workbookViewId="0" topLeftCell="A21">
      <selection activeCell="A29" sqref="A29:IV52"/>
    </sheetView>
  </sheetViews>
  <sheetFormatPr defaultColWidth="11.421875" defaultRowHeight="12.75"/>
  <cols>
    <col min="1" max="1" width="6.00390625" style="42" customWidth="1"/>
    <col min="2" max="2" width="5.7109375" style="42" customWidth="1"/>
    <col min="3" max="3" width="20.57421875" style="42" customWidth="1"/>
    <col min="4" max="4" width="8.7109375" style="42" customWidth="1"/>
    <col min="5" max="5" width="1.7109375" style="42" customWidth="1"/>
    <col min="6" max="6" width="21.421875" style="42" customWidth="1"/>
    <col min="7" max="7" width="8.7109375" style="42" customWidth="1"/>
    <col min="8" max="8" width="1.7109375" style="42" customWidth="1"/>
    <col min="9" max="9" width="19.7109375" style="42" customWidth="1"/>
    <col min="10" max="10" width="8.7109375" style="42" customWidth="1"/>
    <col min="11" max="11" width="1.7109375" style="42" customWidth="1"/>
    <col min="12" max="12" width="21.00390625" style="42" customWidth="1"/>
    <col min="13" max="13" width="8.7109375" style="42" customWidth="1"/>
    <col min="14" max="14" width="17.421875" style="42" customWidth="1"/>
    <col min="15" max="15" width="3.8515625" style="42" customWidth="1"/>
    <col min="16" max="16384" width="11.421875" style="42" customWidth="1"/>
  </cols>
  <sheetData>
    <row r="1" spans="2:15" ht="44.25" customHeight="1">
      <c r="B1" s="411" t="s">
        <v>36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/>
    </row>
    <row r="2" spans="2:15" s="43" customFormat="1" ht="18" customHeight="1">
      <c r="B2" s="44"/>
      <c r="C2" s="45"/>
      <c r="D2" s="45"/>
      <c r="E2" s="45"/>
      <c r="F2" s="45"/>
      <c r="G2" s="45"/>
      <c r="H2" s="45"/>
      <c r="I2" s="45"/>
      <c r="J2" s="45"/>
      <c r="K2" s="46" t="s">
        <v>33</v>
      </c>
      <c r="L2" s="45"/>
      <c r="M2" s="46"/>
      <c r="N2" s="45"/>
      <c r="O2" s="45"/>
    </row>
    <row r="3" spans="2:15" s="43" customFormat="1" ht="33">
      <c r="B3" s="415" t="str">
        <f>IF(Schreibliste!E4&lt;&gt;0,Schreibliste!E4," ")</f>
        <v>Bayernpokal 2019 - Weitenwettbewerb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2:15" s="43" customFormat="1" ht="39" customHeight="1" thickBot="1">
      <c r="B4" s="416" t="str">
        <f>Schreibliste!M1&amp;", "&amp;Schreibliste!M2</f>
        <v>Oberschleißheim, 28.04.2019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</row>
    <row r="5" spans="1:68" s="48" customFormat="1" ht="12" customHeight="1">
      <c r="A5" s="47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</row>
    <row r="6" spans="2:15" s="43" customFormat="1" ht="30" customHeight="1">
      <c r="B6" s="410" t="s">
        <v>34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</row>
    <row r="7" ht="12.75"/>
    <row r="8" ht="12.75"/>
    <row r="9" spans="2:3" ht="18">
      <c r="B9" s="49"/>
      <c r="C9" s="50"/>
    </row>
    <row r="10" spans="2:15" ht="18">
      <c r="B10" s="50" t="s">
        <v>0</v>
      </c>
      <c r="C10" s="294" t="str">
        <f>Schreibliste!T36</f>
        <v>Bezirk I</v>
      </c>
      <c r="D10" s="96"/>
      <c r="E10" s="96"/>
      <c r="F10" s="96"/>
      <c r="G10" s="97"/>
      <c r="H10" s="96"/>
      <c r="I10" s="96"/>
      <c r="J10" s="97"/>
      <c r="K10" s="97"/>
      <c r="L10" s="97"/>
      <c r="M10" s="97"/>
      <c r="N10" s="98">
        <f>Schreibliste!AS36</f>
        <v>254.59000000000003</v>
      </c>
      <c r="O10" s="99" t="s">
        <v>22</v>
      </c>
    </row>
    <row r="11" spans="2:15" ht="18">
      <c r="B11" s="50"/>
      <c r="C11" s="106" t="str">
        <f>Schreibliste!U36</f>
        <v>Vaitl Max</v>
      </c>
      <c r="D11" s="106">
        <f>Schreibliste!Z36</f>
        <v>93.86</v>
      </c>
      <c r="E11" s="106" t="s">
        <v>68</v>
      </c>
      <c r="F11" s="107" t="str">
        <f>Schreibliste!AA36</f>
        <v>Zeike Mirco</v>
      </c>
      <c r="G11" s="106">
        <f>Schreibliste!AF36</f>
        <v>83.15</v>
      </c>
      <c r="H11" s="106" t="s">
        <v>68</v>
      </c>
      <c r="I11" s="106" t="str">
        <f>Schreibliste!AG36</f>
        <v>Menacher Marcel</v>
      </c>
      <c r="J11" s="106">
        <f>Schreibliste!AL36</f>
        <v>77.58</v>
      </c>
      <c r="K11" s="106" t="s">
        <v>68</v>
      </c>
      <c r="L11" s="107" t="str">
        <f>Schreibliste!AM36</f>
        <v>Renner Patrick</v>
      </c>
      <c r="M11" s="106">
        <f>IF(Schreibliste!AR36&lt;&gt;"0",Schreibliste!AR36," ")</f>
        <v>56</v>
      </c>
      <c r="N11" s="106" t="s">
        <v>68</v>
      </c>
      <c r="O11" s="51"/>
    </row>
    <row r="12" spans="3:15" ht="21.75" customHeight="1">
      <c r="C12" s="108" t="str">
        <f>Schreibliste!V36</f>
        <v>EC Außernzell</v>
      </c>
      <c r="D12" s="108"/>
      <c r="E12" s="108"/>
      <c r="F12" s="108" t="str">
        <f>Schreibliste!AB36</f>
        <v>EC Geisenhausen</v>
      </c>
      <c r="G12" s="108"/>
      <c r="H12" s="108"/>
      <c r="I12" s="108" t="str">
        <f>Schreibliste!AH36</f>
        <v>EC Oberhausen</v>
      </c>
      <c r="J12" s="108"/>
      <c r="K12" s="108"/>
      <c r="L12" s="108" t="str">
        <f>Schreibliste!AN36</f>
        <v>TSV Mamming</v>
      </c>
      <c r="M12" s="108"/>
      <c r="N12" s="108"/>
      <c r="O12" s="94"/>
    </row>
    <row r="13" spans="3:15" ht="21.75" customHeight="1">
      <c r="C13" s="95"/>
      <c r="D13" s="95"/>
      <c r="E13" s="95"/>
      <c r="F13" s="95"/>
      <c r="G13" s="95"/>
      <c r="H13" s="95"/>
      <c r="I13" s="95"/>
      <c r="J13" s="95"/>
      <c r="K13" s="95"/>
      <c r="L13" s="101"/>
      <c r="M13" s="101"/>
      <c r="N13" s="95"/>
      <c r="O13" s="94"/>
    </row>
    <row r="14" spans="2:15" ht="18">
      <c r="B14" s="50" t="s">
        <v>1</v>
      </c>
      <c r="C14" s="99" t="str">
        <f>Schreibliste!T37</f>
        <v>Bezirk II</v>
      </c>
      <c r="D14" s="99"/>
      <c r="E14" s="96"/>
      <c r="F14" s="97"/>
      <c r="G14" s="97"/>
      <c r="H14" s="96"/>
      <c r="I14" s="97"/>
      <c r="J14" s="97"/>
      <c r="K14" s="97"/>
      <c r="L14" s="102"/>
      <c r="M14" s="102"/>
      <c r="N14" s="98">
        <f>Schreibliste!AS37</f>
        <v>246.07</v>
      </c>
      <c r="O14" s="99" t="s">
        <v>22</v>
      </c>
    </row>
    <row r="15" spans="3:14" s="95" customFormat="1" ht="15">
      <c r="C15" s="108" t="str">
        <f>Schreibliste!U37</f>
        <v>Anzinger Alexander</v>
      </c>
      <c r="D15" s="108">
        <f>Schreibliste!Z37</f>
        <v>91.92</v>
      </c>
      <c r="E15" s="108" t="s">
        <v>68</v>
      </c>
      <c r="F15" s="110" t="str">
        <f>Schreibliste!AA37</f>
        <v>Prodöhl Maximilian</v>
      </c>
      <c r="G15" s="108">
        <f>Schreibliste!AF37</f>
        <v>78.91</v>
      </c>
      <c r="H15" s="108" t="s">
        <v>68</v>
      </c>
      <c r="I15" s="108" t="str">
        <f>Schreibliste!AG37</f>
        <v>Kiermaier Manuel</v>
      </c>
      <c r="J15" s="108">
        <f>Schreibliste!AL37</f>
        <v>75.24</v>
      </c>
      <c r="K15" s="108" t="s">
        <v>68</v>
      </c>
      <c r="L15" s="107">
        <f>Schreibliste!AM37</f>
      </c>
      <c r="M15" s="106" t="str">
        <f>IF(Schreibliste!AR37&lt;&gt;"0",Schreibliste!AR37," ")</f>
        <v> </v>
      </c>
      <c r="N15" s="109" t="s">
        <v>68</v>
      </c>
    </row>
    <row r="16" spans="3:14" s="95" customFormat="1" ht="21.75" customHeight="1">
      <c r="C16" s="108" t="str">
        <f>Schreibliste!V37</f>
        <v>EC Ebing</v>
      </c>
      <c r="D16" s="108"/>
      <c r="E16" s="108"/>
      <c r="F16" s="108" t="str">
        <f>Schreibliste!AB37</f>
        <v>TSV Fridolfing</v>
      </c>
      <c r="G16" s="108"/>
      <c r="H16" s="108"/>
      <c r="I16" s="108" t="str">
        <f>Schreibliste!AH37</f>
        <v>TUS Engelsberg</v>
      </c>
      <c r="J16" s="108"/>
      <c r="K16" s="108"/>
      <c r="L16" s="108">
        <f>Schreibliste!AN37</f>
      </c>
      <c r="M16" s="108"/>
      <c r="N16" s="109"/>
    </row>
    <row r="17" spans="12:14" s="95" customFormat="1" ht="21.75" customHeight="1">
      <c r="L17" s="101"/>
      <c r="M17" s="101"/>
      <c r="N17" s="101"/>
    </row>
    <row r="18" spans="2:15" ht="18">
      <c r="B18" s="50" t="s">
        <v>2</v>
      </c>
      <c r="C18" s="99" t="str">
        <f>Schreibliste!T38</f>
        <v>Bezirk III</v>
      </c>
      <c r="D18" s="99"/>
      <c r="E18" s="96"/>
      <c r="F18" s="96"/>
      <c r="G18" s="97"/>
      <c r="H18" s="96"/>
      <c r="I18" s="96"/>
      <c r="J18" s="97"/>
      <c r="K18" s="97"/>
      <c r="L18" s="102"/>
      <c r="M18" s="102"/>
      <c r="N18" s="98">
        <f>Schreibliste!AS38</f>
        <v>228.17</v>
      </c>
      <c r="O18" s="99" t="s">
        <v>22</v>
      </c>
    </row>
    <row r="19" spans="3:14" s="95" customFormat="1" ht="15">
      <c r="C19" s="108" t="str">
        <f>Schreibliste!U38</f>
        <v>Trunczik Jonas</v>
      </c>
      <c r="D19" s="108">
        <f>Schreibliste!Z38</f>
        <v>84.5</v>
      </c>
      <c r="E19" s="108" t="s">
        <v>68</v>
      </c>
      <c r="F19" s="110" t="str">
        <f>Schreibliste!AA38</f>
        <v>Simon Bastian</v>
      </c>
      <c r="G19" s="108">
        <f>Schreibliste!AF38</f>
        <v>72.71</v>
      </c>
      <c r="H19" s="108" t="s">
        <v>68</v>
      </c>
      <c r="I19" s="108" t="str">
        <f>Schreibliste!AG38</f>
        <v>Kistler Lucas</v>
      </c>
      <c r="J19" s="108">
        <f>Schreibliste!AL38</f>
        <v>70.96</v>
      </c>
      <c r="K19" s="108" t="s">
        <v>68</v>
      </c>
      <c r="L19" s="107" t="str">
        <f>Schreibliste!AM38</f>
        <v>Jonscher Benedikt</v>
      </c>
      <c r="M19" s="106">
        <f>IF(Schreibliste!AR38&lt;&gt;"0",Schreibliste!AR38," ")</f>
        <v>66.18</v>
      </c>
      <c r="N19" s="109" t="s">
        <v>68</v>
      </c>
    </row>
    <row r="20" spans="3:14" s="95" customFormat="1" ht="21.75" customHeight="1">
      <c r="C20" s="108" t="str">
        <f>Schreibliste!V38</f>
        <v>SC Schwindkirchen</v>
      </c>
      <c r="D20" s="108"/>
      <c r="E20" s="108"/>
      <c r="F20" s="108" t="str">
        <f>Schreibliste!AB38</f>
        <v>SV Hagenhill</v>
      </c>
      <c r="G20" s="108"/>
      <c r="H20" s="108"/>
      <c r="I20" s="108" t="str">
        <f>Schreibliste!AH38</f>
        <v>SV Hagenhill</v>
      </c>
      <c r="J20" s="108"/>
      <c r="K20" s="108"/>
      <c r="L20" s="108" t="str">
        <f>Schreibliste!AN38</f>
        <v>EV Bayrischzell</v>
      </c>
      <c r="M20" s="108"/>
      <c r="N20" s="109"/>
    </row>
    <row r="21" spans="12:13" s="95" customFormat="1" ht="21.75" customHeight="1">
      <c r="L21" s="101"/>
      <c r="M21" s="101"/>
    </row>
    <row r="22" spans="2:15" ht="18">
      <c r="B22" s="50" t="s">
        <v>3</v>
      </c>
      <c r="C22" s="99" t="str">
        <f>Schreibliste!T39</f>
        <v>Bezirk VI</v>
      </c>
      <c r="D22" s="99"/>
      <c r="E22" s="96"/>
      <c r="F22" s="97"/>
      <c r="G22" s="97"/>
      <c r="H22" s="96"/>
      <c r="I22" s="97"/>
      <c r="J22" s="97"/>
      <c r="K22" s="97"/>
      <c r="L22" s="102"/>
      <c r="M22" s="102"/>
      <c r="N22" s="98">
        <f>Schreibliste!AS39</f>
        <v>97.46</v>
      </c>
      <c r="O22" s="99" t="s">
        <v>22</v>
      </c>
    </row>
    <row r="23" spans="3:14" s="95" customFormat="1" ht="15">
      <c r="C23" s="108" t="str">
        <f>Schreibliste!U39</f>
        <v>Späth Michael</v>
      </c>
      <c r="D23" s="108">
        <f>Schreibliste!Z39</f>
        <v>97.46</v>
      </c>
      <c r="E23" s="108" t="s">
        <v>68</v>
      </c>
      <c r="F23" s="110">
        <f>Schreibliste!AA39</f>
      </c>
      <c r="G23" s="108" t="str">
        <f>IF(Schreibliste!AF39&lt;&gt;"0",Schreibliste!AF39," ")</f>
        <v> </v>
      </c>
      <c r="H23" s="108" t="s">
        <v>68</v>
      </c>
      <c r="I23" s="108">
        <f>Schreibliste!AG39</f>
      </c>
      <c r="J23" s="291">
        <f>Schreibliste!AL39</f>
        <v>0</v>
      </c>
      <c r="K23" s="108" t="s">
        <v>68</v>
      </c>
      <c r="L23" s="107">
        <f>Schreibliste!AM39</f>
      </c>
      <c r="M23" s="106" t="str">
        <f>IF(Schreibliste!AR39&lt;&gt;"0",Schreibliste!AR39," ")</f>
        <v> </v>
      </c>
      <c r="N23" s="109" t="s">
        <v>68</v>
      </c>
    </row>
    <row r="24" spans="3:14" s="95" customFormat="1" ht="21.75" customHeight="1">
      <c r="C24" s="108" t="str">
        <f>Schreibliste!V39</f>
        <v>FC Altrandsberg</v>
      </c>
      <c r="D24" s="108"/>
      <c r="E24" s="108"/>
      <c r="F24" s="108">
        <f>Schreibliste!AB39</f>
      </c>
      <c r="G24" s="108"/>
      <c r="H24" s="108"/>
      <c r="I24" s="108">
        <f>Schreibliste!AH39</f>
      </c>
      <c r="J24" s="108"/>
      <c r="K24" s="108"/>
      <c r="L24" s="108">
        <f>Schreibliste!AN39</f>
      </c>
      <c r="M24" s="108"/>
      <c r="N24" s="109"/>
    </row>
    <row r="25" spans="3:14" s="95" customFormat="1" ht="21.75" customHeight="1">
      <c r="C25" s="108"/>
      <c r="D25" s="108"/>
      <c r="E25" s="108"/>
      <c r="F25" s="108"/>
      <c r="G25" s="108"/>
      <c r="H25" s="108"/>
      <c r="I25" s="108"/>
      <c r="J25" s="108"/>
      <c r="K25" s="108"/>
      <c r="L25" s="109"/>
      <c r="M25" s="109"/>
      <c r="N25" s="108"/>
    </row>
    <row r="26" spans="2:15" ht="18">
      <c r="B26" s="50" t="s">
        <v>4</v>
      </c>
      <c r="C26" s="99" t="str">
        <f>Schreibliste!T40</f>
        <v>Bezirk V</v>
      </c>
      <c r="D26" s="99"/>
      <c r="E26" s="96"/>
      <c r="F26" s="96"/>
      <c r="G26" s="97"/>
      <c r="H26" s="96"/>
      <c r="I26" s="96"/>
      <c r="J26" s="97"/>
      <c r="K26" s="97"/>
      <c r="L26" s="102"/>
      <c r="M26" s="102"/>
      <c r="N26" s="98">
        <f>Schreibliste!AS40</f>
        <v>77.33</v>
      </c>
      <c r="O26" s="99" t="s">
        <v>22</v>
      </c>
    </row>
    <row r="27" spans="3:14" s="95" customFormat="1" ht="15">
      <c r="C27" s="108" t="str">
        <f>Schreibliste!U40</f>
        <v>Purucker Jannik</v>
      </c>
      <c r="D27" s="108">
        <f>Schreibliste!Z40</f>
        <v>77.33</v>
      </c>
      <c r="E27" s="108" t="s">
        <v>68</v>
      </c>
      <c r="F27" s="110">
        <f>Schreibliste!AA40</f>
      </c>
      <c r="G27" s="108" t="str">
        <f>IF(Schreibliste!AF40&lt;&gt;"0",Schreibliste!AF40," ")</f>
        <v> </v>
      </c>
      <c r="H27" s="108" t="s">
        <v>68</v>
      </c>
      <c r="I27" s="108">
        <f>Schreibliste!AG40</f>
      </c>
      <c r="J27" s="108" t="str">
        <f>IF(Schreibliste!AL40&lt;&gt;"0",Schreibliste!AL40," ")</f>
        <v> </v>
      </c>
      <c r="K27" s="108" t="s">
        <v>68</v>
      </c>
      <c r="L27" s="107">
        <f>Schreibliste!AM40</f>
      </c>
      <c r="M27" s="106" t="str">
        <f>IF(Schreibliste!AR40&lt;&gt;"0",Schreibliste!AR40," ")</f>
        <v> </v>
      </c>
      <c r="N27" s="109" t="s">
        <v>68</v>
      </c>
    </row>
    <row r="28" spans="3:14" s="95" customFormat="1" ht="21.75" customHeight="1">
      <c r="C28" s="108" t="str">
        <f>Schreibliste!V40</f>
        <v>VER Selb</v>
      </c>
      <c r="D28" s="108"/>
      <c r="E28" s="108"/>
      <c r="F28" s="108">
        <f>Schreibliste!AB40</f>
      </c>
      <c r="G28" s="108"/>
      <c r="H28" s="108"/>
      <c r="I28" s="108">
        <f>Schreibliste!AH40</f>
      </c>
      <c r="J28" s="108"/>
      <c r="K28" s="108"/>
      <c r="L28" s="108">
        <f>Schreibliste!AN40</f>
      </c>
      <c r="M28" s="108"/>
      <c r="N28" s="109"/>
    </row>
    <row r="29" spans="3:14" s="95" customFormat="1" ht="21.75" customHeight="1" hidden="1">
      <c r="C29" s="108"/>
      <c r="D29" s="108"/>
      <c r="E29" s="108"/>
      <c r="F29" s="108"/>
      <c r="G29" s="108"/>
      <c r="H29" s="108"/>
      <c r="I29" s="108"/>
      <c r="J29" s="108"/>
      <c r="K29" s="108"/>
      <c r="L29" s="109"/>
      <c r="M29" s="109"/>
      <c r="N29" s="108"/>
    </row>
    <row r="30" spans="2:15" ht="18" hidden="1">
      <c r="B30" s="50" t="s">
        <v>5</v>
      </c>
      <c r="C30" s="99">
        <f>Schreibliste!T41</f>
        <v>0</v>
      </c>
      <c r="D30" s="99"/>
      <c r="E30" s="96"/>
      <c r="F30" s="97"/>
      <c r="G30" s="97"/>
      <c r="H30" s="96"/>
      <c r="I30" s="97"/>
      <c r="J30" s="97"/>
      <c r="K30" s="97"/>
      <c r="L30" s="102"/>
      <c r="M30" s="102"/>
      <c r="N30" s="98">
        <f>Schreibliste!AS41</f>
        <v>0</v>
      </c>
      <c r="O30" s="99" t="s">
        <v>22</v>
      </c>
    </row>
    <row r="31" spans="3:14" s="95" customFormat="1" ht="15" hidden="1">
      <c r="C31" s="108">
        <f>Schreibliste!U41</f>
        <v>0</v>
      </c>
      <c r="D31" s="108">
        <f>Schreibliste!Z41</f>
      </c>
      <c r="E31" s="108" t="s">
        <v>68</v>
      </c>
      <c r="F31" s="110">
        <f>Schreibliste!AA41</f>
        <v>0</v>
      </c>
      <c r="G31" s="108">
        <f>IF(Schreibliste!AF41&lt;&gt;"0",Schreibliste!AF41," ")</f>
      </c>
      <c r="H31" s="108" t="s">
        <v>68</v>
      </c>
      <c r="I31" s="108">
        <f>Schreibliste!AG41</f>
        <v>0</v>
      </c>
      <c r="J31" s="108">
        <f>IF(Schreibliste!AL41&lt;&gt;"0",Schreibliste!AL41," ")</f>
      </c>
      <c r="K31" s="108" t="s">
        <v>68</v>
      </c>
      <c r="L31" s="107">
        <f>Schreibliste!AM41</f>
        <v>0</v>
      </c>
      <c r="M31" s="106">
        <f>IF(Schreibliste!AR41&lt;&gt;"0",Schreibliste!AR41," ")</f>
      </c>
      <c r="N31" s="109" t="s">
        <v>68</v>
      </c>
    </row>
    <row r="32" spans="3:14" s="95" customFormat="1" ht="21.75" customHeight="1" hidden="1">
      <c r="C32" s="108">
        <f>Schreibliste!V41</f>
        <v>0</v>
      </c>
      <c r="D32" s="108"/>
      <c r="E32" s="108"/>
      <c r="F32" s="108">
        <f>Schreibliste!AB41</f>
        <v>0</v>
      </c>
      <c r="G32" s="108"/>
      <c r="H32" s="108"/>
      <c r="I32" s="108">
        <f>Schreibliste!AH41</f>
        <v>0</v>
      </c>
      <c r="J32" s="108"/>
      <c r="K32" s="108"/>
      <c r="L32" s="108">
        <f>Schreibliste!AN41</f>
        <v>0</v>
      </c>
      <c r="M32" s="108"/>
      <c r="N32" s="109"/>
    </row>
    <row r="33" spans="3:14" s="95" customFormat="1" ht="21.75" customHeight="1" hidden="1">
      <c r="C33" s="108"/>
      <c r="D33" s="108"/>
      <c r="E33" s="108"/>
      <c r="F33" s="108"/>
      <c r="G33" s="108"/>
      <c r="H33" s="108"/>
      <c r="I33" s="108"/>
      <c r="J33" s="108"/>
      <c r="K33" s="108"/>
      <c r="L33" s="109"/>
      <c r="M33" s="109"/>
      <c r="N33" s="108"/>
    </row>
    <row r="34" spans="2:15" ht="18" hidden="1">
      <c r="B34" s="50" t="s">
        <v>6</v>
      </c>
      <c r="C34" s="99">
        <f>Schreibliste!T42</f>
        <v>0</v>
      </c>
      <c r="D34" s="99"/>
      <c r="E34" s="96"/>
      <c r="F34" s="96"/>
      <c r="G34" s="97"/>
      <c r="H34" s="96"/>
      <c r="I34" s="96"/>
      <c r="J34" s="97"/>
      <c r="K34" s="97"/>
      <c r="L34" s="102"/>
      <c r="M34" s="102"/>
      <c r="N34" s="98">
        <f>Schreibliste!AS42</f>
        <v>0</v>
      </c>
      <c r="O34" s="99" t="s">
        <v>22</v>
      </c>
    </row>
    <row r="35" spans="3:14" s="95" customFormat="1" ht="15" hidden="1">
      <c r="C35" s="108">
        <f>Schreibliste!U42</f>
        <v>0</v>
      </c>
      <c r="D35" s="108">
        <f>Schreibliste!Z42</f>
      </c>
      <c r="E35" s="108" t="s">
        <v>68</v>
      </c>
      <c r="F35" s="110">
        <f>Schreibliste!AA42</f>
        <v>0</v>
      </c>
      <c r="G35" s="108">
        <f>IF(Schreibliste!AF42&lt;&gt;"0",Schreibliste!AF42," ")</f>
      </c>
      <c r="H35" s="108" t="s">
        <v>68</v>
      </c>
      <c r="I35" s="108">
        <f>Schreibliste!AG42</f>
        <v>0</v>
      </c>
      <c r="J35" s="108">
        <f>IF(Schreibliste!AL42&lt;&gt;"0",Schreibliste!AL42," ")</f>
      </c>
      <c r="K35" s="108" t="s">
        <v>68</v>
      </c>
      <c r="L35" s="107">
        <f>Schreibliste!AM42</f>
        <v>0</v>
      </c>
      <c r="M35" s="106">
        <f>IF(Schreibliste!AR42&lt;&gt;"0",Schreibliste!AR42," ")</f>
      </c>
      <c r="N35" s="109" t="s">
        <v>68</v>
      </c>
    </row>
    <row r="36" spans="3:14" s="95" customFormat="1" ht="21.75" customHeight="1" hidden="1">
      <c r="C36" s="108">
        <f>Schreibliste!V42</f>
        <v>0</v>
      </c>
      <c r="D36" s="108"/>
      <c r="E36" s="108"/>
      <c r="F36" s="108">
        <f>Schreibliste!AB42</f>
        <v>0</v>
      </c>
      <c r="G36" s="108"/>
      <c r="H36" s="108"/>
      <c r="I36" s="108">
        <f>Schreibliste!AH42</f>
        <v>0</v>
      </c>
      <c r="J36" s="108"/>
      <c r="K36" s="108"/>
      <c r="L36" s="108">
        <f>Schreibliste!AN42</f>
        <v>0</v>
      </c>
      <c r="M36" s="108"/>
      <c r="N36" s="109"/>
    </row>
    <row r="37" spans="3:14" s="95" customFormat="1" ht="21.75" customHeight="1" hidden="1"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109"/>
      <c r="N37" s="108"/>
    </row>
    <row r="38" spans="2:15" ht="18" hidden="1">
      <c r="B38" s="50" t="s">
        <v>7</v>
      </c>
      <c r="C38" s="99">
        <f>Schreibliste!T43</f>
        <v>0</v>
      </c>
      <c r="D38" s="99"/>
      <c r="E38" s="96"/>
      <c r="F38" s="97"/>
      <c r="G38" s="97"/>
      <c r="H38" s="96"/>
      <c r="I38" s="97"/>
      <c r="J38" s="97"/>
      <c r="K38" s="97"/>
      <c r="L38" s="102"/>
      <c r="M38" s="102"/>
      <c r="N38" s="98">
        <f>Schreibliste!AS43</f>
        <v>0</v>
      </c>
      <c r="O38" s="99" t="s">
        <v>22</v>
      </c>
    </row>
    <row r="39" spans="3:14" s="95" customFormat="1" ht="15" hidden="1">
      <c r="C39" s="108">
        <f>Schreibliste!U43</f>
        <v>0</v>
      </c>
      <c r="D39" s="108">
        <f>Schreibliste!Z43</f>
      </c>
      <c r="E39" s="108" t="s">
        <v>68</v>
      </c>
      <c r="F39" s="110">
        <f>Schreibliste!AA43</f>
        <v>0</v>
      </c>
      <c r="G39" s="108">
        <f>IF(Schreibliste!AF43&lt;&gt;"0",Schreibliste!AF43," ")</f>
      </c>
      <c r="H39" s="108" t="s">
        <v>68</v>
      </c>
      <c r="I39" s="108">
        <f>Schreibliste!AG43</f>
        <v>0</v>
      </c>
      <c r="J39" s="108">
        <f>IF(Schreibliste!AL43&lt;&gt;"0",Schreibliste!AL43," ")</f>
      </c>
      <c r="K39" s="108" t="s">
        <v>68</v>
      </c>
      <c r="L39" s="107">
        <f>Schreibliste!AM43</f>
        <v>0</v>
      </c>
      <c r="M39" s="106">
        <f>IF(Schreibliste!AR43&lt;&gt;"0",Schreibliste!AR43," ")</f>
      </c>
      <c r="N39" s="109" t="s">
        <v>68</v>
      </c>
    </row>
    <row r="40" spans="3:14" s="95" customFormat="1" ht="21.75" customHeight="1" hidden="1">
      <c r="C40" s="108">
        <f>Schreibliste!V43</f>
        <v>0</v>
      </c>
      <c r="D40" s="108"/>
      <c r="E40" s="108"/>
      <c r="F40" s="108">
        <f>Schreibliste!AB43</f>
        <v>0</v>
      </c>
      <c r="G40" s="108"/>
      <c r="H40" s="108"/>
      <c r="I40" s="108">
        <f>Schreibliste!AH43</f>
        <v>0</v>
      </c>
      <c r="J40" s="108"/>
      <c r="K40" s="108"/>
      <c r="L40" s="108">
        <f>Schreibliste!AN43</f>
        <v>0</v>
      </c>
      <c r="M40" s="108"/>
      <c r="N40" s="109"/>
    </row>
    <row r="41" spans="3:14" s="95" customFormat="1" ht="21.75" customHeight="1" hidden="1"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109"/>
      <c r="N41" s="108"/>
    </row>
    <row r="42" spans="2:15" ht="18" hidden="1">
      <c r="B42" s="50" t="s">
        <v>8</v>
      </c>
      <c r="C42" s="99">
        <f>Schreibliste!T44</f>
        <v>0</v>
      </c>
      <c r="D42" s="99"/>
      <c r="E42" s="96"/>
      <c r="F42" s="96"/>
      <c r="G42" s="97"/>
      <c r="H42" s="96"/>
      <c r="I42" s="96"/>
      <c r="J42" s="97"/>
      <c r="K42" s="97"/>
      <c r="L42" s="102"/>
      <c r="M42" s="102"/>
      <c r="N42" s="98">
        <f>Schreibliste!AS44</f>
        <v>0</v>
      </c>
      <c r="O42" s="99" t="s">
        <v>22</v>
      </c>
    </row>
    <row r="43" spans="3:14" s="95" customFormat="1" ht="15" hidden="1">
      <c r="C43" s="108">
        <f>Schreibliste!U44</f>
        <v>0</v>
      </c>
      <c r="D43" s="108">
        <f>Schreibliste!Z44</f>
      </c>
      <c r="E43" s="108" t="s">
        <v>68</v>
      </c>
      <c r="F43" s="110">
        <f>Schreibliste!AA44</f>
        <v>0</v>
      </c>
      <c r="G43" s="108">
        <f>IF(Schreibliste!AF44&lt;&gt;"0",Schreibliste!AF44," ")</f>
      </c>
      <c r="H43" s="108" t="s">
        <v>68</v>
      </c>
      <c r="I43" s="108">
        <f>Schreibliste!AG44</f>
        <v>0</v>
      </c>
      <c r="J43" s="108">
        <f>IF(Schreibliste!AL44&lt;&gt;"0",Schreibliste!AL44," ")</f>
      </c>
      <c r="K43" s="108" t="s">
        <v>68</v>
      </c>
      <c r="L43" s="107">
        <f>Schreibliste!AM44</f>
        <v>0</v>
      </c>
      <c r="M43" s="106">
        <f>IF(Schreibliste!AR44&lt;&gt;"0",Schreibliste!AR44," ")</f>
      </c>
      <c r="N43" s="109" t="s">
        <v>68</v>
      </c>
    </row>
    <row r="44" spans="3:14" s="95" customFormat="1" ht="21.75" customHeight="1" hidden="1">
      <c r="C44" s="108">
        <f>Schreibliste!V44</f>
        <v>0</v>
      </c>
      <c r="D44" s="108"/>
      <c r="E44" s="108"/>
      <c r="F44" s="108">
        <f>Schreibliste!AB44</f>
        <v>0</v>
      </c>
      <c r="G44" s="108"/>
      <c r="H44" s="108"/>
      <c r="I44" s="108">
        <f>Schreibliste!AH44</f>
        <v>0</v>
      </c>
      <c r="J44" s="108"/>
      <c r="K44" s="108"/>
      <c r="L44" s="108">
        <f>Schreibliste!AN44</f>
        <v>0</v>
      </c>
      <c r="M44" s="108"/>
      <c r="N44" s="109"/>
    </row>
    <row r="45" spans="3:14" s="95" customFormat="1" ht="21.75" customHeight="1" hidden="1">
      <c r="C45" s="108"/>
      <c r="D45" s="108"/>
      <c r="E45" s="108"/>
      <c r="F45" s="108"/>
      <c r="G45" s="108"/>
      <c r="H45" s="108"/>
      <c r="I45" s="108"/>
      <c r="J45" s="108"/>
      <c r="K45" s="108"/>
      <c r="L45" s="109"/>
      <c r="M45" s="109"/>
      <c r="N45" s="108"/>
    </row>
    <row r="46" spans="2:15" ht="18" hidden="1">
      <c r="B46" s="50" t="s">
        <v>9</v>
      </c>
      <c r="C46" s="99">
        <f>Schreibliste!T45</f>
        <v>0</v>
      </c>
      <c r="D46" s="99"/>
      <c r="E46" s="96"/>
      <c r="F46" s="97"/>
      <c r="G46" s="97"/>
      <c r="H46" s="96"/>
      <c r="I46" s="97"/>
      <c r="J46" s="97"/>
      <c r="K46" s="97"/>
      <c r="L46" s="102"/>
      <c r="M46" s="102"/>
      <c r="N46" s="98">
        <f>Schreibliste!AS45</f>
        <v>0</v>
      </c>
      <c r="O46" s="99" t="s">
        <v>22</v>
      </c>
    </row>
    <row r="47" spans="3:14" s="95" customFormat="1" ht="15" hidden="1">
      <c r="C47" s="108">
        <f>Schreibliste!U45</f>
        <v>0</v>
      </c>
      <c r="D47" s="108">
        <f>Schreibliste!Z45</f>
      </c>
      <c r="E47" s="108" t="s">
        <v>68</v>
      </c>
      <c r="F47" s="110">
        <f>Schreibliste!AA45</f>
        <v>0</v>
      </c>
      <c r="G47" s="108">
        <f>IF(Schreibliste!AF45&lt;&gt;"0",Schreibliste!AF45," ")</f>
      </c>
      <c r="H47" s="108" t="s">
        <v>68</v>
      </c>
      <c r="I47" s="108">
        <f>Schreibliste!AG45</f>
        <v>0</v>
      </c>
      <c r="J47" s="108">
        <f>IF(Schreibliste!AL45&lt;&gt;"0",Schreibliste!AL45," ")</f>
      </c>
      <c r="K47" s="108" t="s">
        <v>68</v>
      </c>
      <c r="L47" s="107">
        <f>Schreibliste!AM45</f>
        <v>0</v>
      </c>
      <c r="M47" s="106">
        <f>IF(Schreibliste!AR45&lt;&gt;"0",Schreibliste!AR45," ")</f>
      </c>
      <c r="N47" s="109" t="s">
        <v>68</v>
      </c>
    </row>
    <row r="48" spans="3:14" s="95" customFormat="1" ht="21.75" customHeight="1" hidden="1">
      <c r="C48" s="108">
        <f>Schreibliste!V45</f>
        <v>0</v>
      </c>
      <c r="D48" s="108"/>
      <c r="E48" s="108"/>
      <c r="F48" s="108">
        <f>Schreibliste!AB45</f>
        <v>0</v>
      </c>
      <c r="G48" s="108"/>
      <c r="H48" s="108"/>
      <c r="I48" s="108">
        <f>Schreibliste!AH45</f>
        <v>0</v>
      </c>
      <c r="J48" s="108"/>
      <c r="K48" s="108"/>
      <c r="L48" s="108">
        <f>Schreibliste!AN45</f>
        <v>0</v>
      </c>
      <c r="M48" s="108"/>
      <c r="N48" s="109"/>
    </row>
    <row r="49" spans="3:14" s="95" customFormat="1" ht="21.75" customHeight="1" hidden="1">
      <c r="C49" s="108"/>
      <c r="D49" s="108"/>
      <c r="E49" s="108"/>
      <c r="F49" s="108"/>
      <c r="G49" s="108"/>
      <c r="H49" s="108"/>
      <c r="I49" s="108"/>
      <c r="J49" s="108"/>
      <c r="K49" s="108"/>
      <c r="L49" s="109"/>
      <c r="M49" s="109"/>
      <c r="N49" s="108"/>
    </row>
    <row r="50" spans="2:15" ht="18" hidden="1">
      <c r="B50" s="50" t="s">
        <v>10</v>
      </c>
      <c r="C50" s="99">
        <f>Schreibliste!T46</f>
        <v>0</v>
      </c>
      <c r="D50" s="99"/>
      <c r="E50" s="96"/>
      <c r="F50" s="96"/>
      <c r="G50" s="97"/>
      <c r="H50" s="96"/>
      <c r="I50" s="96"/>
      <c r="J50" s="97"/>
      <c r="K50" s="97"/>
      <c r="L50" s="102"/>
      <c r="M50" s="102"/>
      <c r="N50" s="98">
        <f>Schreibliste!AS46</f>
        <v>0</v>
      </c>
      <c r="O50" s="99" t="s">
        <v>22</v>
      </c>
    </row>
    <row r="51" spans="3:14" s="95" customFormat="1" ht="15" hidden="1">
      <c r="C51" s="108">
        <f>Schreibliste!U46</f>
        <v>0</v>
      </c>
      <c r="D51" s="108">
        <f>Schreibliste!Z46</f>
      </c>
      <c r="E51" s="108" t="s">
        <v>68</v>
      </c>
      <c r="F51" s="110">
        <f>Schreibliste!AA46</f>
        <v>0</v>
      </c>
      <c r="G51" s="108">
        <f>IF(Schreibliste!AF46&lt;&gt;"0",Schreibliste!AF46," ")</f>
      </c>
      <c r="H51" s="108" t="s">
        <v>68</v>
      </c>
      <c r="I51" s="108">
        <f>Schreibliste!AG46</f>
        <v>0</v>
      </c>
      <c r="J51" s="108">
        <f>IF(Schreibliste!AL46&lt;&gt;"0",Schreibliste!AL46," ")</f>
      </c>
      <c r="K51" s="108" t="s">
        <v>68</v>
      </c>
      <c r="L51" s="107">
        <f>Schreibliste!AM46</f>
        <v>0</v>
      </c>
      <c r="M51" s="106">
        <f>IF(Schreibliste!AR46&lt;&gt;"0",Schreibliste!AR46," ")</f>
      </c>
      <c r="N51" s="109" t="s">
        <v>68</v>
      </c>
    </row>
    <row r="52" spans="3:14" s="95" customFormat="1" ht="15" hidden="1">
      <c r="C52" s="108">
        <f>Schreibliste!V46</f>
        <v>0</v>
      </c>
      <c r="D52" s="108"/>
      <c r="E52" s="108"/>
      <c r="F52" s="108">
        <f>Schreibliste!AB46</f>
        <v>0</v>
      </c>
      <c r="G52" s="108"/>
      <c r="H52" s="108"/>
      <c r="I52" s="108">
        <f>Schreibliste!AH46</f>
        <v>0</v>
      </c>
      <c r="J52" s="108"/>
      <c r="K52" s="108"/>
      <c r="L52" s="108">
        <f>Schreibliste!AN46</f>
        <v>0</v>
      </c>
      <c r="M52" s="108"/>
      <c r="N52" s="109"/>
    </row>
    <row r="53" spans="2:15" ht="12.75">
      <c r="B53" s="100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0"/>
    </row>
    <row r="54" ht="12.75"/>
    <row r="55" spans="3:13" ht="12.75">
      <c r="C55" s="52" t="str">
        <f>"Geschossen wurde mit der Laufsohle "&amp;Schreibliste!M3</f>
        <v>Geschossen wurde mit der Laufsohle 13 grau</v>
      </c>
      <c r="D55" s="53"/>
      <c r="E55" s="53"/>
      <c r="F55" s="53"/>
      <c r="G55" s="54"/>
      <c r="H55" s="53"/>
      <c r="I55" s="53"/>
      <c r="J55" s="53"/>
      <c r="K55" s="54"/>
      <c r="L55" s="55"/>
      <c r="M55" s="53"/>
    </row>
    <row r="56" spans="3:13" ht="12.75">
      <c r="C56" s="52"/>
      <c r="D56" s="54"/>
      <c r="E56" s="54"/>
      <c r="F56" s="54"/>
      <c r="G56" s="54"/>
      <c r="H56" s="54"/>
      <c r="I56" s="54"/>
      <c r="J56" s="54"/>
      <c r="K56" s="54"/>
      <c r="L56" s="56"/>
      <c r="M56" s="54"/>
    </row>
    <row r="57" spans="1:15" ht="12.75">
      <c r="A57" s="57"/>
      <c r="B57" s="57"/>
      <c r="C57" s="58"/>
      <c r="D57" s="59"/>
      <c r="E57" s="59"/>
      <c r="F57" s="59"/>
      <c r="G57" s="59"/>
      <c r="H57" s="59"/>
      <c r="I57" s="59"/>
      <c r="J57" s="59"/>
      <c r="K57" s="59"/>
      <c r="L57" s="60"/>
      <c r="M57" s="59"/>
      <c r="N57" s="57"/>
      <c r="O57" s="57"/>
    </row>
    <row r="58" ht="12.75">
      <c r="A58" s="57"/>
    </row>
    <row r="59" spans="1:15" ht="12.75">
      <c r="A59" s="57"/>
      <c r="B59" s="61"/>
      <c r="D59" s="62" t="str">
        <f>Schreibliste!E1</f>
        <v>Alexander Jonscher</v>
      </c>
      <c r="E59" s="61"/>
      <c r="F59" s="61"/>
      <c r="H59" s="62" t="str">
        <f>Schreibliste!E2</f>
        <v>BEV-Landesweitenwart Peter Simon</v>
      </c>
      <c r="I59" s="61"/>
      <c r="J59" s="61"/>
      <c r="K59" s="61"/>
      <c r="L59" s="61"/>
      <c r="M59" s="62" t="str">
        <f>Schreibliste!$E$3</f>
        <v>Tanja Gottsmich</v>
      </c>
      <c r="N59" s="61"/>
      <c r="O59" s="61"/>
    </row>
    <row r="60" spans="2:15" ht="12.75">
      <c r="B60" s="61"/>
      <c r="D60" s="53" t="s">
        <v>31</v>
      </c>
      <c r="E60" s="53"/>
      <c r="F60" s="53"/>
      <c r="H60" s="53" t="s">
        <v>35</v>
      </c>
      <c r="I60" s="53"/>
      <c r="J60" s="53"/>
      <c r="K60" s="53"/>
      <c r="L60" s="55"/>
      <c r="M60" s="53" t="s">
        <v>63</v>
      </c>
      <c r="N60" s="61"/>
      <c r="O60" s="61"/>
    </row>
  </sheetData>
  <sheetProtection/>
  <mergeCells count="5">
    <mergeCell ref="B6:O6"/>
    <mergeCell ref="B1:O1"/>
    <mergeCell ref="B5:O5"/>
    <mergeCell ref="B3:O3"/>
    <mergeCell ref="B4:O4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H1696"/>
  <sheetViews>
    <sheetView showGridLines="0" zoomScale="90" zoomScaleNormal="90" zoomScaleSheetLayoutView="80" zoomScalePageLayoutView="0" workbookViewId="0" topLeftCell="R23">
      <selection activeCell="AB38" sqref="AB38"/>
    </sheetView>
  </sheetViews>
  <sheetFormatPr defaultColWidth="11.421875" defaultRowHeight="12.75"/>
  <cols>
    <col min="1" max="1" width="5.00390625" style="2" customWidth="1"/>
    <col min="2" max="2" width="19.140625" style="2" hidden="1" customWidth="1"/>
    <col min="3" max="3" width="18.00390625" style="2" hidden="1" customWidth="1"/>
    <col min="4" max="4" width="4.421875" style="2" hidden="1" customWidth="1"/>
    <col min="5" max="5" width="7.57421875" style="2" hidden="1" customWidth="1"/>
    <col min="6" max="6" width="6.7109375" style="2" hidden="1" customWidth="1"/>
    <col min="7" max="7" width="8.8515625" style="3" hidden="1" customWidth="1"/>
    <col min="8" max="8" width="0.71875" style="2" customWidth="1"/>
    <col min="9" max="9" width="33.7109375" style="2" customWidth="1"/>
    <col min="10" max="10" width="30.00390625" style="2" customWidth="1"/>
    <col min="11" max="11" width="5.00390625" style="21" customWidth="1"/>
    <col min="12" max="13" width="9.421875" style="2" customWidth="1"/>
    <col min="14" max="14" width="9.421875" style="3" customWidth="1"/>
    <col min="15" max="15" width="8.00390625" style="2" customWidth="1"/>
    <col min="16" max="16" width="33.7109375" style="2" customWidth="1"/>
    <col min="17" max="17" width="30.00390625" style="2" customWidth="1"/>
    <col min="18" max="18" width="5.140625" style="4" customWidth="1"/>
    <col min="19" max="20" width="9.421875" style="2" customWidth="1"/>
    <col min="21" max="21" width="9.421875" style="3" customWidth="1"/>
    <col min="22" max="22" width="3.57421875" style="278" customWidth="1"/>
    <col min="23" max="23" width="4.7109375" style="2" customWidth="1"/>
    <col min="24" max="24" width="33.7109375" style="2" customWidth="1"/>
    <col min="25" max="25" width="25.57421875" style="2" customWidth="1"/>
    <col min="26" max="26" width="9.8515625" style="4" customWidth="1"/>
    <col min="27" max="28" width="9.421875" style="2" customWidth="1"/>
    <col min="29" max="29" width="9.421875" style="3" customWidth="1"/>
    <col min="30" max="30" width="35.140625" style="2" customWidth="1"/>
    <col min="31" max="31" width="5.8515625" style="12" customWidth="1"/>
    <col min="32" max="32" width="30.00390625" style="209" bestFit="1" customWidth="1"/>
    <col min="33" max="33" width="29.28125" style="209" bestFit="1" customWidth="1"/>
    <col min="34" max="34" width="12.00390625" style="209" customWidth="1"/>
    <col min="35" max="35" width="8.140625" style="2" customWidth="1"/>
    <col min="36" max="16384" width="11.421875" style="2" customWidth="1"/>
  </cols>
  <sheetData>
    <row r="1" spans="1:34" s="72" customFormat="1" ht="77.25" customHeight="1">
      <c r="A1" s="207"/>
      <c r="B1" s="283"/>
      <c r="C1" s="283"/>
      <c r="D1" s="283"/>
      <c r="E1" s="283"/>
      <c r="F1" s="283"/>
      <c r="G1" s="283"/>
      <c r="H1" s="283"/>
      <c r="I1" s="423" t="str">
        <f>IF(Schreibliste!E4&lt;&gt;0,Schreibliste!E4," ")</f>
        <v>Bayernpokal 2019 - Weitenwettbewerb</v>
      </c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207"/>
      <c r="AE1" s="207"/>
      <c r="AF1" s="207"/>
      <c r="AG1" s="207"/>
      <c r="AH1" s="207"/>
    </row>
    <row r="2" spans="1:34" s="72" customFormat="1" ht="37.5" hidden="1">
      <c r="A2" s="207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07"/>
      <c r="AE2" s="207"/>
      <c r="AF2" s="207"/>
      <c r="AG2" s="207"/>
      <c r="AH2" s="207"/>
    </row>
    <row r="3" spans="1:34" s="72" customFormat="1" ht="37.5">
      <c r="A3" s="207"/>
      <c r="B3" s="218"/>
      <c r="C3" s="218"/>
      <c r="D3" s="218"/>
      <c r="E3" s="218"/>
      <c r="F3" s="218"/>
      <c r="G3" s="218"/>
      <c r="H3" s="218"/>
      <c r="I3" s="418" t="str">
        <f>Schreibliste!M1&amp;", "&amp;Schreibliste!M2</f>
        <v>Oberschleißheim, 28.04.2019</v>
      </c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207"/>
      <c r="AE3" s="207"/>
      <c r="AF3" s="207"/>
      <c r="AG3" s="207"/>
      <c r="AH3" s="207"/>
    </row>
    <row r="4" spans="1:34" s="72" customFormat="1" ht="37.5">
      <c r="A4" s="207"/>
      <c r="B4" s="218"/>
      <c r="C4" s="218"/>
      <c r="D4" s="218"/>
      <c r="E4" s="218"/>
      <c r="F4" s="218"/>
      <c r="G4" s="218"/>
      <c r="H4" s="218"/>
      <c r="I4" s="419" t="s">
        <v>91</v>
      </c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207"/>
      <c r="AE4" s="207"/>
      <c r="AF4" s="207"/>
      <c r="AG4" s="207"/>
      <c r="AH4" s="207"/>
    </row>
    <row r="5" spans="1:34" s="64" customFormat="1" ht="57" customHeight="1">
      <c r="A5" s="207"/>
      <c r="G5" s="73"/>
      <c r="K5" s="74"/>
      <c r="N5" s="73"/>
      <c r="R5" s="75"/>
      <c r="U5" s="73"/>
      <c r="V5" s="277"/>
      <c r="Z5" s="75"/>
      <c r="AC5" s="73"/>
      <c r="AD5" s="207"/>
      <c r="AE5" s="207"/>
      <c r="AF5" s="208"/>
      <c r="AG5" s="208"/>
      <c r="AH5" s="208"/>
    </row>
    <row r="6" spans="1:31" ht="37.5" hidden="1">
      <c r="A6" s="207"/>
      <c r="AD6" s="207"/>
      <c r="AE6" s="207"/>
    </row>
    <row r="7" spans="1:31" ht="12" customHeight="1">
      <c r="A7" s="207"/>
      <c r="B7" s="3" t="s">
        <v>51</v>
      </c>
      <c r="AD7" s="207"/>
      <c r="AE7" s="207"/>
    </row>
    <row r="8" spans="1:31" ht="12" customHeight="1">
      <c r="A8" s="207"/>
      <c r="B8" s="5" t="s">
        <v>39</v>
      </c>
      <c r="C8" s="6"/>
      <c r="D8" s="6"/>
      <c r="E8" s="6"/>
      <c r="F8" s="6"/>
      <c r="G8" s="7"/>
      <c r="AD8" s="207"/>
      <c r="AE8" s="207"/>
    </row>
    <row r="9" spans="1:31" ht="12" customHeight="1">
      <c r="A9" s="207"/>
      <c r="B9" s="8" t="str">
        <f>Einzelwertung!C12</f>
        <v>Prodöhl Maximilian</v>
      </c>
      <c r="C9" s="9" t="str">
        <f>Einzelwertung!D12</f>
        <v>TSV Fridolfing</v>
      </c>
      <c r="D9" s="9" t="str">
        <f>Einzelwertung!F12</f>
        <v>Bezirk II</v>
      </c>
      <c r="E9" s="17"/>
      <c r="F9" s="17"/>
      <c r="G9" s="10">
        <f>IF(MAX(E9:F9)&lt;&gt;0,MAX(E9:F9),"")</f>
      </c>
      <c r="AD9" s="207"/>
      <c r="AE9" s="207"/>
    </row>
    <row r="10" spans="1:31" ht="37.5">
      <c r="A10" s="207"/>
      <c r="B10" s="11" t="str">
        <f>Einzelwertung!C13</f>
        <v>Menacher Marcel</v>
      </c>
      <c r="C10" s="12" t="str">
        <f>Einzelwertung!D13</f>
        <v>EC Oberhausen</v>
      </c>
      <c r="D10" s="12" t="str">
        <f>Einzelwertung!F13</f>
        <v>Bezirk I</v>
      </c>
      <c r="E10" s="103"/>
      <c r="F10" s="19"/>
      <c r="G10" s="20">
        <f>IF(MAX(E10:F10)&lt;&gt;0,MAX(E10:F10),"")</f>
      </c>
      <c r="I10" s="3" t="s">
        <v>51</v>
      </c>
      <c r="AD10" s="207"/>
      <c r="AE10" s="207"/>
    </row>
    <row r="11" spans="1:34" s="221" customFormat="1" ht="21" customHeight="1">
      <c r="A11" s="207"/>
      <c r="B11" s="222" t="s">
        <v>40</v>
      </c>
      <c r="C11" s="223"/>
      <c r="D11" s="223"/>
      <c r="E11" s="223"/>
      <c r="F11" s="223"/>
      <c r="G11" s="224"/>
      <c r="I11" s="225" t="s">
        <v>90</v>
      </c>
      <c r="J11" s="226"/>
      <c r="K11" s="227"/>
      <c r="L11" s="227"/>
      <c r="M11" s="228"/>
      <c r="N11" s="229"/>
      <c r="R11" s="230"/>
      <c r="U11" s="231"/>
      <c r="V11" s="279"/>
      <c r="Z11" s="230"/>
      <c r="AC11" s="231"/>
      <c r="AD11" s="207"/>
      <c r="AE11" s="207"/>
      <c r="AF11" s="233"/>
      <c r="AG11" s="233"/>
      <c r="AH11" s="233"/>
    </row>
    <row r="12" spans="1:34" s="221" customFormat="1" ht="21" customHeight="1">
      <c r="A12" s="207"/>
      <c r="G12" s="234"/>
      <c r="H12" s="235"/>
      <c r="I12" s="236" t="str">
        <f>B19</f>
        <v>Zeike Mirco</v>
      </c>
      <c r="J12" s="237" t="str">
        <f>C19</f>
        <v>EC Geisenhausen</v>
      </c>
      <c r="K12" s="238" t="str">
        <f>D19</f>
        <v>Bezirk I</v>
      </c>
      <c r="L12" s="239">
        <v>62.52</v>
      </c>
      <c r="M12" s="239">
        <v>85.91</v>
      </c>
      <c r="N12" s="240">
        <f>IF(MAX(L12:M12)&lt;&gt;0,MAX(L12:M12),"")</f>
        <v>85.91</v>
      </c>
      <c r="R12" s="230"/>
      <c r="U12" s="231"/>
      <c r="V12" s="279"/>
      <c r="Z12" s="230"/>
      <c r="AC12" s="231"/>
      <c r="AD12" s="207"/>
      <c r="AE12" s="207"/>
      <c r="AF12" s="233"/>
      <c r="AG12" s="233"/>
      <c r="AH12" s="233"/>
    </row>
    <row r="13" spans="1:34" s="221" customFormat="1" ht="21" customHeight="1">
      <c r="A13" s="207"/>
      <c r="G13" s="234"/>
      <c r="H13" s="235"/>
      <c r="I13" s="241" t="str">
        <f>B25</f>
        <v>Trunczik Jonas</v>
      </c>
      <c r="J13" s="242" t="str">
        <f>C25</f>
        <v>SC Schwindkirchen</v>
      </c>
      <c r="K13" s="243" t="str">
        <f>D25</f>
        <v>Bezirk III</v>
      </c>
      <c r="L13" s="244">
        <v>0</v>
      </c>
      <c r="M13" s="245">
        <v>68.48</v>
      </c>
      <c r="N13" s="254">
        <f>IF(MAX(L13:M13)&lt;&gt;0,MAX(L13:M13),"")</f>
        <v>68.48</v>
      </c>
      <c r="U13" s="231"/>
      <c r="V13" s="279"/>
      <c r="Z13" s="230"/>
      <c r="AC13" s="231"/>
      <c r="AD13" s="207"/>
      <c r="AE13" s="207"/>
      <c r="AF13" s="233"/>
      <c r="AG13" s="233"/>
      <c r="AH13" s="233"/>
    </row>
    <row r="14" spans="1:34" s="221" customFormat="1" ht="21" customHeight="1">
      <c r="A14" s="207"/>
      <c r="G14" s="231"/>
      <c r="I14" s="222" t="s">
        <v>89</v>
      </c>
      <c r="J14" s="247"/>
      <c r="K14" s="248"/>
      <c r="L14" s="248"/>
      <c r="M14" s="223"/>
      <c r="N14" s="224"/>
      <c r="R14" s="230"/>
      <c r="U14" s="231"/>
      <c r="V14" s="279"/>
      <c r="Z14" s="230"/>
      <c r="AC14" s="231"/>
      <c r="AD14" s="207"/>
      <c r="AE14" s="207"/>
      <c r="AF14" s="233"/>
      <c r="AG14" s="233"/>
      <c r="AH14" s="233"/>
    </row>
    <row r="15" spans="1:34" s="221" customFormat="1" ht="21" customHeight="1">
      <c r="A15" s="207"/>
      <c r="G15" s="231"/>
      <c r="K15" s="249"/>
      <c r="N15" s="250"/>
      <c r="O15" s="232"/>
      <c r="P15" s="231" t="s">
        <v>53</v>
      </c>
      <c r="R15" s="230"/>
      <c r="U15" s="231"/>
      <c r="V15" s="279"/>
      <c r="Z15" s="230"/>
      <c r="AC15" s="231"/>
      <c r="AD15" s="207"/>
      <c r="AE15" s="207"/>
      <c r="AF15" s="233"/>
      <c r="AG15" s="233"/>
      <c r="AH15" s="233"/>
    </row>
    <row r="16" spans="1:34" s="221" customFormat="1" ht="21" customHeight="1">
      <c r="A16" s="207"/>
      <c r="G16" s="231"/>
      <c r="N16" s="234"/>
      <c r="O16" s="232"/>
      <c r="P16" s="225" t="s">
        <v>99</v>
      </c>
      <c r="Q16" s="226"/>
      <c r="R16" s="227"/>
      <c r="S16" s="227"/>
      <c r="T16" s="228"/>
      <c r="U16" s="229"/>
      <c r="V16" s="280"/>
      <c r="Z16" s="230"/>
      <c r="AC16" s="231"/>
      <c r="AD16" s="207"/>
      <c r="AE16" s="207"/>
      <c r="AF16" s="233"/>
      <c r="AG16" s="233"/>
      <c r="AH16" s="233"/>
    </row>
    <row r="17" spans="1:34" s="232" customFormat="1" ht="21" customHeight="1">
      <c r="A17" s="207"/>
      <c r="B17" s="231" t="s">
        <v>49</v>
      </c>
      <c r="C17" s="221"/>
      <c r="D17" s="221"/>
      <c r="E17" s="221"/>
      <c r="F17" s="221"/>
      <c r="G17" s="231"/>
      <c r="H17" s="221"/>
      <c r="J17" s="221"/>
      <c r="K17" s="249"/>
      <c r="L17" s="221"/>
      <c r="M17" s="221"/>
      <c r="N17" s="234"/>
      <c r="O17" s="235"/>
      <c r="P17" s="236" t="str">
        <f>VLOOKUP(LARGE($I$65:$I$68,3),$I$65:$L$68,2,FALSE)</f>
        <v>Späth Michael</v>
      </c>
      <c r="Q17" s="237" t="str">
        <f>VLOOKUP(LARGE($I$65:$I$68,3),$I$65:$L$68,3,FALSE)</f>
        <v>FC Altrandsberg</v>
      </c>
      <c r="R17" s="238" t="str">
        <f>VLOOKUP(LARGE($I$65:$I$68,3),$I$65:$L$68,4,FALSE)</f>
        <v>Bezirk VI</v>
      </c>
      <c r="S17" s="239">
        <v>91.7</v>
      </c>
      <c r="T17" s="239">
        <v>0</v>
      </c>
      <c r="U17" s="240">
        <f>IF(MAX(S17:T17)&lt;&gt;0,MAX(S17:T17),"")</f>
        <v>91.7</v>
      </c>
      <c r="V17" s="281"/>
      <c r="W17" s="221"/>
      <c r="X17" s="221"/>
      <c r="Y17" s="221"/>
      <c r="Z17" s="230"/>
      <c r="AA17" s="221"/>
      <c r="AB17" s="221"/>
      <c r="AC17" s="231"/>
      <c r="AD17" s="207"/>
      <c r="AE17" s="207"/>
      <c r="AF17" s="233"/>
      <c r="AG17" s="233"/>
      <c r="AH17" s="233"/>
    </row>
    <row r="18" spans="1:34" s="232" customFormat="1" ht="21" customHeight="1">
      <c r="A18" s="207"/>
      <c r="B18" s="225" t="s">
        <v>41</v>
      </c>
      <c r="C18" s="228"/>
      <c r="D18" s="228"/>
      <c r="E18" s="228"/>
      <c r="F18" s="228"/>
      <c r="G18" s="229"/>
      <c r="H18" s="221"/>
      <c r="L18" s="221"/>
      <c r="M18" s="221"/>
      <c r="N18" s="234"/>
      <c r="P18" s="241" t="str">
        <f>VLOOKUP(LARGE($I$65:$I$68,2),$I$65:$L$68,2,FALSE)</f>
        <v>Anzinger Alexander</v>
      </c>
      <c r="Q18" s="242" t="str">
        <f>VLOOKUP(LARGE($I$65:$I$68,2),$I$65:$L$68,3,FALSE)</f>
        <v>EC Ebing</v>
      </c>
      <c r="R18" s="243" t="str">
        <f>VLOOKUP(LARGE($I$65:$I$68,2),$I$65:$L$68,4,FALSE)</f>
        <v>Bezirk II</v>
      </c>
      <c r="S18" s="244">
        <v>85.97</v>
      </c>
      <c r="T18" s="245">
        <v>85.22</v>
      </c>
      <c r="U18" s="254">
        <f>IF(MAX(S18:T18)&lt;&gt;0,MAX(S18:T18),"")</f>
        <v>85.97</v>
      </c>
      <c r="V18" s="281"/>
      <c r="W18" s="221"/>
      <c r="X18" s="221"/>
      <c r="Y18" s="221"/>
      <c r="Z18" s="230"/>
      <c r="AA18" s="221"/>
      <c r="AB18" s="221"/>
      <c r="AC18" s="231"/>
      <c r="AD18" s="207"/>
      <c r="AE18" s="207"/>
      <c r="AF18" s="233"/>
      <c r="AG18" s="233"/>
      <c r="AH18" s="233"/>
    </row>
    <row r="19" spans="1:34" s="232" customFormat="1" ht="21" customHeight="1">
      <c r="A19" s="207"/>
      <c r="B19" s="236" t="str">
        <f>Einzelwertung!C11</f>
        <v>Zeike Mirco</v>
      </c>
      <c r="C19" s="237" t="str">
        <f>Einzelwertung!D11</f>
        <v>EC Geisenhausen</v>
      </c>
      <c r="D19" s="237" t="str">
        <f>Einzelwertung!F11</f>
        <v>Bezirk I</v>
      </c>
      <c r="E19" s="239"/>
      <c r="F19" s="239"/>
      <c r="G19" s="240">
        <f>IF(MAX(E19:F19)&lt;&gt;0,MAX(E19:F19),"")</f>
      </c>
      <c r="H19" s="221"/>
      <c r="I19" s="221"/>
      <c r="J19" s="221"/>
      <c r="K19" s="249"/>
      <c r="L19" s="221"/>
      <c r="M19" s="221"/>
      <c r="N19" s="234"/>
      <c r="P19" s="222" t="s">
        <v>98</v>
      </c>
      <c r="Q19" s="247"/>
      <c r="R19" s="248"/>
      <c r="S19" s="248"/>
      <c r="T19" s="223"/>
      <c r="U19" s="224"/>
      <c r="V19" s="280"/>
      <c r="W19" s="221"/>
      <c r="X19" s="221"/>
      <c r="Y19" s="221"/>
      <c r="Z19" s="230"/>
      <c r="AA19" s="221"/>
      <c r="AB19" s="221"/>
      <c r="AC19" s="231"/>
      <c r="AD19" s="207"/>
      <c r="AE19" s="207"/>
      <c r="AF19" s="233"/>
      <c r="AG19" s="233"/>
      <c r="AH19" s="233"/>
    </row>
    <row r="20" spans="1:34" s="232" customFormat="1" ht="21" customHeight="1">
      <c r="A20" s="207"/>
      <c r="B20" s="252" t="str">
        <f>Einzelwertung!C14</f>
        <v>Purucker Jannik</v>
      </c>
      <c r="C20" s="232" t="str">
        <f>Einzelwertung!D14</f>
        <v>VER Selb</v>
      </c>
      <c r="D20" s="232" t="str">
        <f>Einzelwertung!F14</f>
        <v>Bezirk V</v>
      </c>
      <c r="E20" s="244"/>
      <c r="F20" s="245"/>
      <c r="G20" s="254">
        <f>IF(MAX(E20:F20)&lt;&gt;0,MAX(E20:F20),"")</f>
      </c>
      <c r="H20" s="221"/>
      <c r="I20" s="231" t="s">
        <v>49</v>
      </c>
      <c r="J20" s="221"/>
      <c r="K20" s="249"/>
      <c r="L20" s="221"/>
      <c r="M20" s="221"/>
      <c r="N20" s="256"/>
      <c r="P20" s="221"/>
      <c r="Q20" s="221"/>
      <c r="R20" s="230"/>
      <c r="S20" s="221"/>
      <c r="T20" s="221"/>
      <c r="U20" s="257"/>
      <c r="V20" s="280"/>
      <c r="W20" s="221"/>
      <c r="X20" s="221"/>
      <c r="Y20" s="221"/>
      <c r="Z20" s="230"/>
      <c r="AA20" s="221"/>
      <c r="AB20" s="221"/>
      <c r="AC20" s="231"/>
      <c r="AD20" s="207"/>
      <c r="AE20" s="207"/>
      <c r="AF20" s="233"/>
      <c r="AG20" s="233"/>
      <c r="AH20" s="233"/>
    </row>
    <row r="21" spans="1:34" s="232" customFormat="1" ht="21" customHeight="1">
      <c r="A21" s="207"/>
      <c r="B21" s="222" t="s">
        <v>42</v>
      </c>
      <c r="C21" s="223"/>
      <c r="D21" s="223"/>
      <c r="E21" s="258"/>
      <c r="F21" s="258"/>
      <c r="G21" s="259"/>
      <c r="H21" s="221"/>
      <c r="I21" s="225" t="s">
        <v>88</v>
      </c>
      <c r="J21" s="226"/>
      <c r="K21" s="227"/>
      <c r="L21" s="227"/>
      <c r="M21" s="228"/>
      <c r="N21" s="229"/>
      <c r="O21" s="221"/>
      <c r="Q21" s="221"/>
      <c r="R21" s="230"/>
      <c r="S21" s="221"/>
      <c r="T21" s="221"/>
      <c r="U21" s="260"/>
      <c r="V21" s="280"/>
      <c r="W21" s="221"/>
      <c r="X21" s="221"/>
      <c r="Y21" s="221"/>
      <c r="Z21" s="230"/>
      <c r="AA21" s="221"/>
      <c r="AB21" s="221"/>
      <c r="AC21" s="231"/>
      <c r="AD21" s="207"/>
      <c r="AE21" s="207"/>
      <c r="AF21" s="233"/>
      <c r="AG21" s="233"/>
      <c r="AH21" s="233"/>
    </row>
    <row r="22" spans="1:34" s="232" customFormat="1" ht="21" customHeight="1">
      <c r="A22" s="207"/>
      <c r="B22" s="221"/>
      <c r="C22" s="221"/>
      <c r="D22" s="221"/>
      <c r="E22" s="261"/>
      <c r="F22" s="261"/>
      <c r="G22" s="253"/>
      <c r="H22" s="235"/>
      <c r="I22" s="236" t="str">
        <f>B9</f>
        <v>Prodöhl Maximilian</v>
      </c>
      <c r="J22" s="237" t="str">
        <f>C9</f>
        <v>TSV Fridolfing</v>
      </c>
      <c r="K22" s="238" t="str">
        <f>D9</f>
        <v>Bezirk II</v>
      </c>
      <c r="L22" s="239">
        <v>59.4</v>
      </c>
      <c r="M22" s="239">
        <v>72.02</v>
      </c>
      <c r="N22" s="240">
        <f>IF(MAX(L22:M22)&lt;&gt;0,MAX(L22:M22),"")</f>
        <v>72.02</v>
      </c>
      <c r="O22" s="221"/>
      <c r="P22" s="221"/>
      <c r="Q22" s="221"/>
      <c r="R22" s="230"/>
      <c r="S22" s="221"/>
      <c r="T22" s="221"/>
      <c r="U22" s="260"/>
      <c r="V22" s="280"/>
      <c r="W22" s="221"/>
      <c r="X22" s="221"/>
      <c r="Y22" s="221"/>
      <c r="Z22" s="230"/>
      <c r="AA22" s="221"/>
      <c r="AB22" s="221"/>
      <c r="AC22" s="231"/>
      <c r="AD22" s="207"/>
      <c r="AE22" s="207"/>
      <c r="AF22" s="233"/>
      <c r="AG22" s="233"/>
      <c r="AH22" s="233"/>
    </row>
    <row r="23" spans="1:34" s="232" customFormat="1" ht="21" customHeight="1">
      <c r="A23" s="207"/>
      <c r="B23" s="231" t="s">
        <v>50</v>
      </c>
      <c r="C23" s="221"/>
      <c r="D23" s="221"/>
      <c r="E23" s="261"/>
      <c r="F23" s="261"/>
      <c r="G23" s="262"/>
      <c r="H23" s="235"/>
      <c r="I23" s="241" t="str">
        <f>B33</f>
        <v>Anzinger Alexander</v>
      </c>
      <c r="J23" s="242" t="str">
        <f>C33</f>
        <v>EC Ebing</v>
      </c>
      <c r="K23" s="243" t="str">
        <f>D33</f>
        <v>Bezirk II</v>
      </c>
      <c r="L23" s="244">
        <v>89.28</v>
      </c>
      <c r="M23" s="245">
        <v>94.5</v>
      </c>
      <c r="N23" s="254">
        <f>IF(MAX(L23:M23)&lt;&gt;0,MAX(L23:M23),"")</f>
        <v>94.5</v>
      </c>
      <c r="O23" s="221"/>
      <c r="P23" s="221"/>
      <c r="Q23" s="221"/>
      <c r="R23" s="230"/>
      <c r="S23" s="221"/>
      <c r="T23" s="221"/>
      <c r="U23" s="260"/>
      <c r="V23" s="280"/>
      <c r="W23" s="221"/>
      <c r="X23" s="231" t="s">
        <v>55</v>
      </c>
      <c r="Y23" s="221" t="s">
        <v>58</v>
      </c>
      <c r="Z23" s="230"/>
      <c r="AA23" s="221"/>
      <c r="AB23" s="221"/>
      <c r="AC23" s="231"/>
      <c r="AD23" s="207"/>
      <c r="AE23" s="207"/>
      <c r="AF23" s="233"/>
      <c r="AG23" s="233"/>
      <c r="AH23" s="233"/>
    </row>
    <row r="24" spans="1:34" s="232" customFormat="1" ht="21" customHeight="1">
      <c r="A24" s="207"/>
      <c r="B24" s="225" t="s">
        <v>43</v>
      </c>
      <c r="C24" s="228"/>
      <c r="D24" s="228"/>
      <c r="E24" s="263"/>
      <c r="F24" s="263"/>
      <c r="G24" s="264"/>
      <c r="H24" s="221"/>
      <c r="I24" s="222" t="s">
        <v>87</v>
      </c>
      <c r="J24" s="247"/>
      <c r="K24" s="248"/>
      <c r="L24" s="248"/>
      <c r="M24" s="223"/>
      <c r="N24" s="224"/>
      <c r="O24" s="221"/>
      <c r="P24" s="221"/>
      <c r="Q24" s="221"/>
      <c r="R24" s="230"/>
      <c r="S24" s="221"/>
      <c r="T24" s="221"/>
      <c r="U24" s="260"/>
      <c r="V24" s="280"/>
      <c r="W24" s="221"/>
      <c r="X24" s="225" t="s">
        <v>94</v>
      </c>
      <c r="Y24" s="226"/>
      <c r="Z24" s="251"/>
      <c r="AA24" s="227"/>
      <c r="AB24" s="228"/>
      <c r="AC24" s="229"/>
      <c r="AD24" s="207"/>
      <c r="AE24" s="207"/>
      <c r="AF24" s="233"/>
      <c r="AG24" s="233"/>
      <c r="AH24" s="233"/>
    </row>
    <row r="25" spans="1:34" s="232" customFormat="1" ht="21" customHeight="1" thickBot="1">
      <c r="A25" s="207"/>
      <c r="B25" s="236" t="str">
        <f>Einzelwertung!C10</f>
        <v>Trunczik Jonas</v>
      </c>
      <c r="C25" s="237" t="str">
        <f>Einzelwertung!D10</f>
        <v>SC Schwindkirchen</v>
      </c>
      <c r="D25" s="237" t="str">
        <f>Einzelwertung!F10</f>
        <v>Bezirk III</v>
      </c>
      <c r="E25" s="239"/>
      <c r="F25" s="239"/>
      <c r="G25" s="240">
        <f>IF(MAX(E25:F25)&lt;&gt;0,MAX(E25:F25),"")</f>
      </c>
      <c r="H25" s="221"/>
      <c r="I25" s="221"/>
      <c r="J25" s="221"/>
      <c r="K25" s="249"/>
      <c r="L25" s="221"/>
      <c r="M25" s="221"/>
      <c r="N25" s="231"/>
      <c r="O25" s="221"/>
      <c r="P25" s="221"/>
      <c r="Q25" s="221"/>
      <c r="R25" s="230"/>
      <c r="S25" s="221"/>
      <c r="T25" s="221"/>
      <c r="U25" s="260"/>
      <c r="V25" s="282"/>
      <c r="W25" s="265"/>
      <c r="X25" s="236" t="str">
        <f>IF($U17&lt;&gt;"",IF($U18&lt;&gt;"",IF($U17&lt;$U18,P17,P18),P18),IF($U18&lt;&gt;"",P17,""))</f>
        <v>Anzinger Alexander</v>
      </c>
      <c r="Y25" s="237" t="str">
        <f>IF($U17&lt;&gt;"",IF($U18&lt;&gt;"",IF($U17&lt;$U18,Q17,Q18),Q18),IF($U18&lt;&gt;"",Q17,""))</f>
        <v>EC Ebing</v>
      </c>
      <c r="Z25" s="237" t="str">
        <f>IF($U17&lt;&gt;"",IF($U18&lt;&gt;"",IF($U17&lt;$U18,R17,R18),R18),IF($U18&lt;&gt;"",R17,""))</f>
        <v>Bezirk II</v>
      </c>
      <c r="AA25" s="239">
        <v>87.18</v>
      </c>
      <c r="AB25" s="239">
        <v>95.16</v>
      </c>
      <c r="AC25" s="240">
        <f>IF(MAX(AA25:AB25)&lt;&gt;0,MAX(AA25:AB25),"")</f>
        <v>95.16</v>
      </c>
      <c r="AD25" s="296">
        <f>IF(MIN(U17:U18)&lt;MIN(U41:U42),"&lt;-- beginnt zu schiessen","")</f>
      </c>
      <c r="AE25" s="207"/>
      <c r="AF25" s="233"/>
      <c r="AG25" s="233"/>
      <c r="AH25" s="233"/>
    </row>
    <row r="26" spans="1:34" s="232" customFormat="1" ht="21" customHeight="1" thickTop="1">
      <c r="A26" s="207"/>
      <c r="B26" s="252" t="str">
        <f>Einzelwertung!C15</f>
        <v>Kiermaier Manuel</v>
      </c>
      <c r="C26" s="232" t="str">
        <f>Einzelwertung!D15</f>
        <v>TUS Engelsberg</v>
      </c>
      <c r="D26" s="232" t="str">
        <f>Einzelwertung!F15</f>
        <v>Bezirk II</v>
      </c>
      <c r="E26" s="244"/>
      <c r="F26" s="245"/>
      <c r="G26" s="254">
        <f>IF(MAX(E26:F26)&lt;&gt;0,MAX(E26:F26),"")</f>
      </c>
      <c r="H26" s="221"/>
      <c r="I26" s="221"/>
      <c r="J26" s="221"/>
      <c r="K26" s="249"/>
      <c r="L26" s="221"/>
      <c r="M26" s="221"/>
      <c r="N26" s="231"/>
      <c r="O26" s="221"/>
      <c r="P26" s="221"/>
      <c r="Q26" s="221"/>
      <c r="R26" s="230"/>
      <c r="S26" s="221"/>
      <c r="T26" s="221"/>
      <c r="U26" s="260"/>
      <c r="V26" s="280"/>
      <c r="W26" s="221"/>
      <c r="X26" s="241" t="str">
        <f>IF($U41&lt;&gt;"",IF($U42&lt;&gt;"",IF($U41&lt;$U42,P41,P42),P42),IF($U42&lt;&gt;"",P41,""))</f>
        <v>Zeike Mirco</v>
      </c>
      <c r="Y26" s="242" t="str">
        <f>IF($U41&lt;&gt;"",IF($U42&lt;&gt;"",IF($U42&lt;$U42,Q41,Q42),Q42),IF($U42&lt;&gt;"",Q41,""))</f>
        <v>EC Außernzell</v>
      </c>
      <c r="Z26" s="242" t="str">
        <f>IF($U41&lt;&gt;"",IF($U42&lt;&gt;"",IF($U42&lt;$U42,R41,R42),R42),IF($U42&lt;&gt;"",R41,""))</f>
        <v>Bezirk I</v>
      </c>
      <c r="AA26" s="244">
        <v>84.59</v>
      </c>
      <c r="AB26" s="245">
        <v>84.87</v>
      </c>
      <c r="AC26" s="246">
        <f>IF(MAX(AA26:AB26)&lt;&gt;0,MAX(AA26:AB26),"")</f>
        <v>84.87</v>
      </c>
      <c r="AD26" s="296" t="str">
        <f>IF(MIN(U17:U18)&gt;MIN(U41:U42),"&lt;-- beginnt zu schiessen","")</f>
        <v>&lt;-- beginnt zu schiessen</v>
      </c>
      <c r="AE26" s="207"/>
      <c r="AF26" s="233"/>
      <c r="AG26" s="233"/>
      <c r="AH26" s="233"/>
    </row>
    <row r="27" spans="1:34" s="232" customFormat="1" ht="21" customHeight="1">
      <c r="A27" s="207"/>
      <c r="B27" s="222" t="s">
        <v>44</v>
      </c>
      <c r="C27" s="223"/>
      <c r="D27" s="223"/>
      <c r="E27" s="258"/>
      <c r="F27" s="258"/>
      <c r="G27" s="259"/>
      <c r="H27" s="221"/>
      <c r="I27" s="221"/>
      <c r="J27" s="221"/>
      <c r="K27" s="249"/>
      <c r="L27" s="221"/>
      <c r="M27" s="221"/>
      <c r="N27" s="231"/>
      <c r="O27" s="221"/>
      <c r="P27" s="221"/>
      <c r="Q27" s="221"/>
      <c r="R27" s="230"/>
      <c r="S27" s="221"/>
      <c r="T27" s="221"/>
      <c r="U27" s="260"/>
      <c r="V27" s="280"/>
      <c r="W27" s="221"/>
      <c r="X27" s="222" t="s">
        <v>95</v>
      </c>
      <c r="Y27" s="247"/>
      <c r="Z27" s="255"/>
      <c r="AA27" s="248"/>
      <c r="AB27" s="223"/>
      <c r="AC27" s="224"/>
      <c r="AD27" s="207"/>
      <c r="AE27" s="207"/>
      <c r="AF27" s="233"/>
      <c r="AG27" s="233"/>
      <c r="AH27" s="233"/>
    </row>
    <row r="28" spans="1:34" s="232" customFormat="1" ht="21" customHeight="1">
      <c r="A28" s="207"/>
      <c r="B28" s="221"/>
      <c r="C28" s="221"/>
      <c r="D28" s="221"/>
      <c r="E28" s="261"/>
      <c r="F28" s="261"/>
      <c r="G28" s="266"/>
      <c r="H28" s="221"/>
      <c r="I28" s="221"/>
      <c r="J28" s="221"/>
      <c r="K28" s="249"/>
      <c r="L28" s="221"/>
      <c r="M28" s="221"/>
      <c r="N28" s="231"/>
      <c r="O28" s="221"/>
      <c r="P28" s="221"/>
      <c r="Q28" s="221"/>
      <c r="R28" s="230"/>
      <c r="S28" s="221"/>
      <c r="T28" s="221"/>
      <c r="U28" s="260"/>
      <c r="V28" s="280"/>
      <c r="W28" s="221"/>
      <c r="X28" s="221"/>
      <c r="Y28" s="221"/>
      <c r="Z28" s="230"/>
      <c r="AA28" s="221"/>
      <c r="AB28" s="221"/>
      <c r="AC28" s="231"/>
      <c r="AD28" s="207"/>
      <c r="AE28" s="207"/>
      <c r="AF28" s="233"/>
      <c r="AG28" s="233"/>
      <c r="AH28" s="233"/>
    </row>
    <row r="29" spans="1:34" s="232" customFormat="1" ht="21" customHeight="1">
      <c r="A29" s="207"/>
      <c r="B29" s="221"/>
      <c r="C29" s="221"/>
      <c r="D29" s="221"/>
      <c r="E29" s="261"/>
      <c r="F29" s="261"/>
      <c r="G29" s="266"/>
      <c r="H29" s="221"/>
      <c r="I29" s="221"/>
      <c r="J29" s="221"/>
      <c r="K29" s="249"/>
      <c r="L29" s="221"/>
      <c r="M29" s="221"/>
      <c r="N29" s="231"/>
      <c r="O29" s="221"/>
      <c r="P29" s="221"/>
      <c r="Q29" s="221"/>
      <c r="R29" s="230"/>
      <c r="S29" s="221"/>
      <c r="T29" s="221"/>
      <c r="U29" s="260"/>
      <c r="V29" s="280"/>
      <c r="W29" s="221"/>
      <c r="X29" s="221"/>
      <c r="Y29" s="221"/>
      <c r="Z29" s="230"/>
      <c r="AA29" s="221"/>
      <c r="AB29" s="221"/>
      <c r="AC29" s="231"/>
      <c r="AD29" s="207"/>
      <c r="AE29" s="207"/>
      <c r="AF29" s="233"/>
      <c r="AG29" s="233"/>
      <c r="AH29" s="233"/>
    </row>
    <row r="30" spans="1:34" s="232" customFormat="1" ht="21" customHeight="1">
      <c r="A30" s="207"/>
      <c r="B30" s="221"/>
      <c r="C30" s="221"/>
      <c r="D30" s="221"/>
      <c r="E30" s="261"/>
      <c r="F30" s="261"/>
      <c r="G30" s="266"/>
      <c r="H30" s="221"/>
      <c r="I30" s="221"/>
      <c r="J30" s="221"/>
      <c r="K30" s="249"/>
      <c r="L30" s="221"/>
      <c r="M30" s="221"/>
      <c r="N30" s="231"/>
      <c r="O30" s="221"/>
      <c r="P30" s="221"/>
      <c r="Q30" s="221"/>
      <c r="R30" s="230"/>
      <c r="S30" s="221"/>
      <c r="T30" s="221"/>
      <c r="U30" s="260"/>
      <c r="V30" s="280"/>
      <c r="W30" s="221"/>
      <c r="X30" s="221"/>
      <c r="Y30" s="221"/>
      <c r="Z30" s="230"/>
      <c r="AA30" s="221"/>
      <c r="AB30" s="221"/>
      <c r="AC30" s="231"/>
      <c r="AD30" s="207"/>
      <c r="AE30" s="207"/>
      <c r="AF30" s="233"/>
      <c r="AG30" s="233"/>
      <c r="AH30" s="233"/>
    </row>
    <row r="31" spans="1:34" s="232" customFormat="1" ht="21" customHeight="1">
      <c r="A31" s="207"/>
      <c r="B31" s="231" t="s">
        <v>52</v>
      </c>
      <c r="C31" s="221"/>
      <c r="D31" s="221"/>
      <c r="E31" s="261"/>
      <c r="F31" s="261"/>
      <c r="G31" s="266"/>
      <c r="H31" s="221"/>
      <c r="I31" s="221"/>
      <c r="J31" s="221"/>
      <c r="K31" s="249"/>
      <c r="L31" s="221"/>
      <c r="M31" s="221"/>
      <c r="N31" s="231"/>
      <c r="O31" s="221"/>
      <c r="P31" s="221"/>
      <c r="Q31" s="221"/>
      <c r="R31" s="230"/>
      <c r="S31" s="221"/>
      <c r="T31" s="221"/>
      <c r="U31" s="260"/>
      <c r="V31" s="280"/>
      <c r="W31" s="221"/>
      <c r="X31" s="221"/>
      <c r="Y31" s="221"/>
      <c r="Z31" s="230"/>
      <c r="AA31" s="221"/>
      <c r="AB31" s="221"/>
      <c r="AC31" s="231"/>
      <c r="AD31" s="207"/>
      <c r="AE31" s="207"/>
      <c r="AF31" s="233"/>
      <c r="AG31" s="233"/>
      <c r="AH31" s="233"/>
    </row>
    <row r="32" spans="1:34" s="232" customFormat="1" ht="21" customHeight="1">
      <c r="A32" s="207"/>
      <c r="B32" s="225" t="s">
        <v>45</v>
      </c>
      <c r="C32" s="228"/>
      <c r="D32" s="228"/>
      <c r="E32" s="263"/>
      <c r="F32" s="263"/>
      <c r="G32" s="264"/>
      <c r="H32" s="221"/>
      <c r="L32" s="221"/>
      <c r="M32" s="221"/>
      <c r="N32" s="231"/>
      <c r="O32" s="221"/>
      <c r="P32" s="221"/>
      <c r="Q32" s="221"/>
      <c r="R32" s="230"/>
      <c r="S32" s="221"/>
      <c r="T32" s="221"/>
      <c r="U32" s="260"/>
      <c r="V32" s="280"/>
      <c r="W32" s="221"/>
      <c r="X32" s="231" t="s">
        <v>56</v>
      </c>
      <c r="Y32" s="221" t="s">
        <v>59</v>
      </c>
      <c r="Z32" s="230"/>
      <c r="AA32" s="221"/>
      <c r="AB32" s="221"/>
      <c r="AC32" s="231"/>
      <c r="AD32" s="207"/>
      <c r="AE32" s="207"/>
      <c r="AF32" s="233"/>
      <c r="AG32" s="233"/>
      <c r="AH32" s="233"/>
    </row>
    <row r="33" spans="1:34" s="221" customFormat="1" ht="21" customHeight="1">
      <c r="A33" s="207"/>
      <c r="B33" s="236" t="str">
        <f>Einzelwertung!C9</f>
        <v>Anzinger Alexander</v>
      </c>
      <c r="C33" s="237" t="str">
        <f>Einzelwertung!D9</f>
        <v>EC Ebing</v>
      </c>
      <c r="D33" s="237" t="str">
        <f>Einzelwertung!F9</f>
        <v>Bezirk II</v>
      </c>
      <c r="E33" s="239"/>
      <c r="F33" s="239"/>
      <c r="G33" s="240">
        <f>IF(MAX(E33:F33)&lt;&gt;0,MAX(E33:F33),"")</f>
      </c>
      <c r="K33" s="249"/>
      <c r="N33" s="231"/>
      <c r="R33" s="230"/>
      <c r="U33" s="260"/>
      <c r="V33" s="280"/>
      <c r="X33" s="225" t="s">
        <v>96</v>
      </c>
      <c r="Y33" s="226"/>
      <c r="Z33" s="251"/>
      <c r="AA33" s="227"/>
      <c r="AB33" s="228"/>
      <c r="AC33" s="229"/>
      <c r="AD33" s="207"/>
      <c r="AE33" s="207"/>
      <c r="AF33" s="233"/>
      <c r="AG33" s="233"/>
      <c r="AH33" s="233"/>
    </row>
    <row r="34" spans="1:34" s="221" customFormat="1" ht="21" customHeight="1" thickBot="1">
      <c r="A34" s="207"/>
      <c r="B34" s="252" t="str">
        <f>Einzelwertung!C16</f>
        <v>Simon Bastian</v>
      </c>
      <c r="C34" s="232" t="str">
        <f>Einzelwertung!D16</f>
        <v>SV Hagenhill</v>
      </c>
      <c r="D34" s="232" t="str">
        <f>Einzelwertung!F16</f>
        <v>Bezirk III</v>
      </c>
      <c r="E34" s="244"/>
      <c r="F34" s="245"/>
      <c r="G34" s="254">
        <f>IF(MAX(E34:F34)&lt;&gt;0,MAX(E34:F34),"")</f>
      </c>
      <c r="I34" s="231" t="s">
        <v>50</v>
      </c>
      <c r="K34" s="249"/>
      <c r="N34" s="231"/>
      <c r="R34" s="230"/>
      <c r="U34" s="260"/>
      <c r="V34" s="282"/>
      <c r="W34" s="265"/>
      <c r="X34" s="236" t="str">
        <f>IF($U17&lt;&gt;"",IF($U18&lt;&gt;"",IF($U17&gt;$U18,P17,P18),P17),IF($U18&lt;&gt;"",P18,""))</f>
        <v>Späth Michael</v>
      </c>
      <c r="Y34" s="237" t="str">
        <f>IF($U17&lt;&gt;"",IF($U18&lt;&gt;"",IF($U17&gt;$U18,Q17,Q18),Q17),IF($U18&lt;&gt;"",Q18,""))</f>
        <v>FC Altrandsberg</v>
      </c>
      <c r="Z34" s="237" t="str">
        <f>IF($U17&lt;&gt;"",IF($U18&lt;&gt;"",IF($U17&gt;$U18,R17,R18),R17),IF($U18&lt;&gt;"",R18,""))</f>
        <v>Bezirk VI</v>
      </c>
      <c r="AA34" s="239">
        <v>88.16</v>
      </c>
      <c r="AB34" s="239">
        <v>97.23</v>
      </c>
      <c r="AC34" s="240">
        <f>IF(MAX(AA34:AB34)&lt;&gt;0,MAX(AA34:AB34),"")</f>
        <v>97.23</v>
      </c>
      <c r="AD34" s="296" t="str">
        <f>IF(MAX(U17:U18)&lt;MAX(U41:U42),"&lt;-- beginnt zu schiessen","")</f>
        <v>&lt;-- beginnt zu schiessen</v>
      </c>
      <c r="AE34" s="207"/>
      <c r="AF34" s="233"/>
      <c r="AG34" s="233"/>
      <c r="AH34" s="233"/>
    </row>
    <row r="35" spans="1:34" s="221" customFormat="1" ht="21" customHeight="1" thickTop="1">
      <c r="A35" s="207"/>
      <c r="B35" s="222" t="s">
        <v>46</v>
      </c>
      <c r="C35" s="223"/>
      <c r="D35" s="223"/>
      <c r="E35" s="258"/>
      <c r="F35" s="258"/>
      <c r="G35" s="259"/>
      <c r="I35" s="225" t="s">
        <v>85</v>
      </c>
      <c r="J35" s="226"/>
      <c r="K35" s="227"/>
      <c r="L35" s="227"/>
      <c r="M35" s="228"/>
      <c r="N35" s="229"/>
      <c r="R35" s="230"/>
      <c r="U35" s="260"/>
      <c r="V35" s="280"/>
      <c r="X35" s="241" t="str">
        <f>IF($U41&lt;&gt;"",IF($U42&lt;&gt;"",IF($U41&gt;$U42,P41,P42),P41),IF($U42&lt;&gt;"",P42,""))</f>
        <v>Vaitl Max</v>
      </c>
      <c r="Y35" s="242" t="str">
        <f>IF($U41&lt;&gt;"",IF($U42&lt;&gt;"",IF($U41&gt;$U42,Q41,Q42),Q41),IF($U42&lt;&gt;"",Q42,""))</f>
        <v>EC Außernzell</v>
      </c>
      <c r="Z35" s="242" t="str">
        <f>IF($U41&lt;&gt;"",IF($U42&lt;&gt;"",IF($U41&gt;$U42,R41,R42),R41),IF($U42&lt;&gt;"",R42,""))</f>
        <v>Bezirk I</v>
      </c>
      <c r="AA35" s="244">
        <v>88.43</v>
      </c>
      <c r="AB35" s="245">
        <v>98.68</v>
      </c>
      <c r="AC35" s="246">
        <f>IF(MAX(AA35:AB35)&lt;&gt;0,MAX(AA35:AB35),"")</f>
        <v>98.68</v>
      </c>
      <c r="AD35" s="296">
        <f>IF(MAX(U17:U18)&gt;MAX(U41:U42),"&lt;-- beginnt zu schiessen","")</f>
      </c>
      <c r="AE35" s="207"/>
      <c r="AF35" s="233"/>
      <c r="AG35" s="233"/>
      <c r="AH35" s="233"/>
    </row>
    <row r="36" spans="1:34" s="221" customFormat="1" ht="21" customHeight="1">
      <c r="A36" s="207"/>
      <c r="E36" s="261"/>
      <c r="F36" s="261"/>
      <c r="G36" s="253"/>
      <c r="H36" s="235"/>
      <c r="I36" s="236" t="str">
        <f>B10</f>
        <v>Menacher Marcel</v>
      </c>
      <c r="J36" s="237" t="str">
        <f>C10</f>
        <v>EC Oberhausen</v>
      </c>
      <c r="K36" s="238" t="str">
        <f>D10</f>
        <v>Bezirk I</v>
      </c>
      <c r="L36" s="239">
        <v>74.68</v>
      </c>
      <c r="M36" s="239">
        <v>77.2</v>
      </c>
      <c r="N36" s="240">
        <f>IF(MAX(L36:M36)&lt;&gt;0,MAX(L36:M36),"")</f>
        <v>77.2</v>
      </c>
      <c r="P36" s="232"/>
      <c r="Q36" s="232"/>
      <c r="R36" s="267"/>
      <c r="U36" s="260"/>
      <c r="V36" s="280"/>
      <c r="X36" s="222" t="s">
        <v>97</v>
      </c>
      <c r="Y36" s="247"/>
      <c r="Z36" s="255"/>
      <c r="AA36" s="248"/>
      <c r="AB36" s="223"/>
      <c r="AC36" s="224"/>
      <c r="AD36" s="207"/>
      <c r="AE36" s="207"/>
      <c r="AF36" s="233"/>
      <c r="AG36" s="233"/>
      <c r="AH36" s="233"/>
    </row>
    <row r="37" spans="1:34" s="221" customFormat="1" ht="21" customHeight="1">
      <c r="A37" s="207"/>
      <c r="B37" s="231" t="s">
        <v>53</v>
      </c>
      <c r="E37" s="261"/>
      <c r="F37" s="261"/>
      <c r="G37" s="262"/>
      <c r="H37" s="235"/>
      <c r="I37" s="241" t="str">
        <f>B39</f>
        <v>Vaitl Max</v>
      </c>
      <c r="J37" s="242" t="str">
        <f>C39</f>
        <v>EC Außernzell</v>
      </c>
      <c r="K37" s="243" t="str">
        <f>D39</f>
        <v>Bezirk I</v>
      </c>
      <c r="L37" s="244">
        <v>72.26</v>
      </c>
      <c r="M37" s="245">
        <v>97.39</v>
      </c>
      <c r="N37" s="254">
        <f>IF(MAX(L37:M37)&lt;&gt;0,MAX(L37:M37),"")</f>
        <v>97.39</v>
      </c>
      <c r="Q37" s="232"/>
      <c r="R37" s="232"/>
      <c r="U37" s="260"/>
      <c r="V37" s="280"/>
      <c r="Z37" s="230"/>
      <c r="AC37" s="231"/>
      <c r="AD37" s="207"/>
      <c r="AE37" s="207"/>
      <c r="AF37" s="233"/>
      <c r="AG37" s="233"/>
      <c r="AH37" s="233"/>
    </row>
    <row r="38" spans="1:34" s="221" customFormat="1" ht="21" customHeight="1">
      <c r="A38" s="207"/>
      <c r="B38" s="225" t="s">
        <v>47</v>
      </c>
      <c r="C38" s="228"/>
      <c r="D38" s="228"/>
      <c r="E38" s="263"/>
      <c r="F38" s="263"/>
      <c r="G38" s="264"/>
      <c r="I38" s="222" t="s">
        <v>86</v>
      </c>
      <c r="J38" s="247"/>
      <c r="K38" s="248"/>
      <c r="L38" s="223"/>
      <c r="M38" s="223"/>
      <c r="N38" s="224"/>
      <c r="U38" s="260"/>
      <c r="V38" s="280"/>
      <c r="Z38" s="230"/>
      <c r="AC38" s="231"/>
      <c r="AD38" s="207"/>
      <c r="AE38" s="207"/>
      <c r="AF38" s="233"/>
      <c r="AG38" s="233"/>
      <c r="AH38" s="233"/>
    </row>
    <row r="39" spans="1:34" s="221" customFormat="1" ht="21" customHeight="1">
      <c r="A39" s="207"/>
      <c r="B39" s="236" t="str">
        <f>Einzelwertung!C8</f>
        <v>Vaitl Max</v>
      </c>
      <c r="C39" s="237" t="str">
        <f>Einzelwertung!D8</f>
        <v>EC Außernzell</v>
      </c>
      <c r="D39" s="237" t="str">
        <f>Einzelwertung!F8</f>
        <v>Bezirk I</v>
      </c>
      <c r="E39" s="239"/>
      <c r="F39" s="239"/>
      <c r="G39" s="240">
        <f>IF(MAX(E39:F39)&lt;&gt;0,MAX(E39:F39),"")</f>
      </c>
      <c r="K39" s="249"/>
      <c r="N39" s="250"/>
      <c r="O39" s="232"/>
      <c r="P39" s="231" t="s">
        <v>71</v>
      </c>
      <c r="R39" s="230"/>
      <c r="U39" s="268"/>
      <c r="V39" s="280"/>
      <c r="X39" s="285" t="s">
        <v>66</v>
      </c>
      <c r="Y39" s="286"/>
      <c r="Z39" s="287"/>
      <c r="AA39" s="288"/>
      <c r="AC39" s="231"/>
      <c r="AD39" s="207"/>
      <c r="AE39" s="207"/>
      <c r="AF39" s="233"/>
      <c r="AG39" s="233"/>
      <c r="AH39" s="233"/>
    </row>
    <row r="40" spans="1:34" s="221" customFormat="1" ht="21" customHeight="1">
      <c r="A40" s="207"/>
      <c r="B40" s="252" t="str">
        <f>Einzelwertung!C17</f>
        <v>Kistler Lucas</v>
      </c>
      <c r="C40" s="232" t="str">
        <f>Einzelwertung!D17</f>
        <v>SV Hagenhill</v>
      </c>
      <c r="D40" s="232" t="str">
        <f>Einzelwertung!F17</f>
        <v>Bezirk III</v>
      </c>
      <c r="E40" s="244"/>
      <c r="F40" s="245"/>
      <c r="G40" s="254">
        <f>IF(MAX(E40:F40)&lt;&gt;0,MAX(E40:F40),"")</f>
      </c>
      <c r="K40" s="249"/>
      <c r="N40" s="234"/>
      <c r="O40" s="232"/>
      <c r="P40" s="225" t="s">
        <v>93</v>
      </c>
      <c r="Q40" s="226"/>
      <c r="R40" s="227"/>
      <c r="S40" s="227"/>
      <c r="T40" s="228"/>
      <c r="U40" s="229"/>
      <c r="V40" s="280"/>
      <c r="X40" s="269"/>
      <c r="Y40" s="269"/>
      <c r="Z40" s="270"/>
      <c r="AC40" s="231"/>
      <c r="AD40" s="207"/>
      <c r="AE40" s="207"/>
      <c r="AF40" s="425" t="s">
        <v>82</v>
      </c>
      <c r="AG40" s="425"/>
      <c r="AH40" s="425"/>
    </row>
    <row r="41" spans="1:34" s="221" customFormat="1" ht="21" customHeight="1">
      <c r="A41" s="207"/>
      <c r="B41" s="222" t="s">
        <v>48</v>
      </c>
      <c r="C41" s="223"/>
      <c r="D41" s="223"/>
      <c r="E41" s="258"/>
      <c r="F41" s="258"/>
      <c r="G41" s="259"/>
      <c r="K41" s="249"/>
      <c r="N41" s="234"/>
      <c r="O41" s="232"/>
      <c r="P41" s="236" t="str">
        <f>VLOOKUP(LARGE($I$65:$I$68,4),$I$65:$L$68,2,FALSE)</f>
        <v>Zeike Mirco</v>
      </c>
      <c r="Q41" s="237" t="str">
        <f>VLOOKUP(LARGE($I$65:$I$68,4),$I$65:$L$68,3,FALSE)</f>
        <v>EC Geisenhausen</v>
      </c>
      <c r="R41" s="238" t="str">
        <f>VLOOKUP(LARGE($I$65:$I$68,4),$I$65:$L$68,4,FALSE)</f>
        <v>Bezirk I</v>
      </c>
      <c r="S41" s="239">
        <v>74.91</v>
      </c>
      <c r="T41" s="239">
        <v>0</v>
      </c>
      <c r="U41" s="240">
        <f>IF(MAX(S41:T41)&lt;&gt;0,MAX(S41:T41),"")</f>
        <v>74.91</v>
      </c>
      <c r="V41" s="281"/>
      <c r="W41" s="271"/>
      <c r="X41" s="272" t="s">
        <v>60</v>
      </c>
      <c r="Y41" s="272" t="s">
        <v>61</v>
      </c>
      <c r="Z41" s="420" t="s">
        <v>67</v>
      </c>
      <c r="AA41" s="420"/>
      <c r="AB41" s="420"/>
      <c r="AC41" s="420"/>
      <c r="AD41" s="207"/>
      <c r="AE41" s="207"/>
      <c r="AF41" s="425"/>
      <c r="AG41" s="425"/>
      <c r="AH41" s="425"/>
    </row>
    <row r="42" spans="1:34" s="221" customFormat="1" ht="21" customHeight="1">
      <c r="A42" s="207"/>
      <c r="E42" s="261"/>
      <c r="F42" s="261"/>
      <c r="G42" s="266"/>
      <c r="K42" s="249"/>
      <c r="N42" s="234"/>
      <c r="O42" s="232"/>
      <c r="P42" s="241" t="str">
        <f>VLOOKUP(LARGE($I$65:$I$68,1),$I$65:$L$68,2,FALSE)</f>
        <v>Vaitl Max</v>
      </c>
      <c r="Q42" s="242" t="str">
        <f>VLOOKUP(LARGE($I$65:$I$68,1),$I$65:$L$68,3,FALSE)</f>
        <v>EC Außernzell</v>
      </c>
      <c r="R42" s="243" t="str">
        <f>VLOOKUP(LARGE($I$65:$I$68,1),$I$65:$L$68,4,FALSE)</f>
        <v>Bezirk I</v>
      </c>
      <c r="S42" s="244">
        <v>93.58</v>
      </c>
      <c r="T42" s="245">
        <v>90.22</v>
      </c>
      <c r="U42" s="254">
        <f>IF(MAX(S42:T42)&lt;&gt;0,MAX(S42:T42),"")</f>
        <v>93.58</v>
      </c>
      <c r="V42" s="281"/>
      <c r="W42" s="273" t="s">
        <v>0</v>
      </c>
      <c r="X42" s="274" t="str">
        <f>IF($AC$34=MAX($AC$34:$AC$35),X34,X35)</f>
        <v>Vaitl Max</v>
      </c>
      <c r="Y42" s="274" t="str">
        <f>IF($AC$34=MAX($AC$34:$AC$35),Y34,Y35)</f>
        <v>EC Außernzell</v>
      </c>
      <c r="Z42" s="421" t="str">
        <f>IF($AC$34=MAX($AC$34:$AC$35),Z34,Z35)</f>
        <v>Bezirk I</v>
      </c>
      <c r="AA42" s="421"/>
      <c r="AB42" s="421"/>
      <c r="AC42" s="421"/>
      <c r="AD42" s="207"/>
      <c r="AE42" s="207"/>
      <c r="AF42" s="425"/>
      <c r="AG42" s="425"/>
      <c r="AH42" s="425"/>
    </row>
    <row r="43" spans="1:34" s="221" customFormat="1" ht="21" customHeight="1">
      <c r="A43" s="207"/>
      <c r="E43" s="261"/>
      <c r="F43" s="261"/>
      <c r="G43" s="266"/>
      <c r="N43" s="234"/>
      <c r="O43" s="232"/>
      <c r="P43" s="222" t="s">
        <v>92</v>
      </c>
      <c r="Q43" s="247"/>
      <c r="R43" s="248"/>
      <c r="S43" s="223"/>
      <c r="T43" s="223"/>
      <c r="U43" s="224"/>
      <c r="V43" s="280"/>
      <c r="W43" s="273" t="s">
        <v>1</v>
      </c>
      <c r="X43" s="275" t="str">
        <f>IF($AC$34=MAX($AC$34:$AC$35),X35,X34)</f>
        <v>Späth Michael</v>
      </c>
      <c r="Y43" s="275" t="str">
        <f>IF($AC$34=MAX($AC$34:$AC$35),Y35,Y34)</f>
        <v>FC Altrandsberg</v>
      </c>
      <c r="Z43" s="422" t="str">
        <f>IF($AC$34=MAX($AC$34:$AC$35),Z35,Z34)</f>
        <v>Bezirk VI</v>
      </c>
      <c r="AA43" s="422"/>
      <c r="AB43" s="422"/>
      <c r="AC43" s="422"/>
      <c r="AD43" s="207"/>
      <c r="AE43" s="207"/>
      <c r="AF43" s="425"/>
      <c r="AG43" s="425"/>
      <c r="AH43" s="425"/>
    </row>
    <row r="44" spans="1:34" s="221" customFormat="1" ht="21" customHeight="1">
      <c r="A44" s="207"/>
      <c r="E44" s="261"/>
      <c r="F44" s="261"/>
      <c r="G44" s="266"/>
      <c r="I44" s="231" t="s">
        <v>52</v>
      </c>
      <c r="K44" s="249"/>
      <c r="N44" s="256"/>
      <c r="O44" s="232"/>
      <c r="R44" s="230"/>
      <c r="U44" s="231"/>
      <c r="V44" s="279"/>
      <c r="W44" s="273" t="s">
        <v>2</v>
      </c>
      <c r="X44" s="274" t="str">
        <f>IF($AC$25=MAX($AC$25:$AC$26),X25,X26)</f>
        <v>Anzinger Alexander</v>
      </c>
      <c r="Y44" s="274" t="str">
        <f>IF($AC$25=MAX($AC$25:$AC$26),Y25,Y26)</f>
        <v>EC Ebing</v>
      </c>
      <c r="Z44" s="421" t="str">
        <f>IF($AC$25=MAX($AC$25:$AC$26),Z25,Z26)</f>
        <v>Bezirk II</v>
      </c>
      <c r="AA44" s="421"/>
      <c r="AB44" s="421"/>
      <c r="AC44" s="421"/>
      <c r="AD44" s="207"/>
      <c r="AE44" s="207"/>
      <c r="AF44" s="425"/>
      <c r="AG44" s="425"/>
      <c r="AH44" s="425"/>
    </row>
    <row r="45" spans="1:34" s="221" customFormat="1" ht="21" customHeight="1">
      <c r="A45" s="207"/>
      <c r="E45" s="261"/>
      <c r="F45" s="261"/>
      <c r="G45" s="266"/>
      <c r="I45" s="225" t="s">
        <v>84</v>
      </c>
      <c r="J45" s="226"/>
      <c r="K45" s="227"/>
      <c r="L45" s="227"/>
      <c r="M45" s="228"/>
      <c r="N45" s="229"/>
      <c r="R45" s="230"/>
      <c r="U45" s="231"/>
      <c r="V45" s="279"/>
      <c r="W45" s="273" t="s">
        <v>3</v>
      </c>
      <c r="X45" s="275" t="str">
        <f>IF($AC$25=MAX($AC$25:$AC$26),X26,X25)</f>
        <v>Zeike Mirco</v>
      </c>
      <c r="Y45" s="275" t="str">
        <f>IF($AC$25=MAX($AC$25:$AC$26),Y26,Y25)</f>
        <v>EC Außernzell</v>
      </c>
      <c r="Z45" s="422" t="str">
        <f>IF($AC$25=MAX($AC$25:$AC$26),Z26,Z25)</f>
        <v>Bezirk I</v>
      </c>
      <c r="AA45" s="422"/>
      <c r="AB45" s="422"/>
      <c r="AC45" s="422"/>
      <c r="AD45" s="207"/>
      <c r="AE45" s="207"/>
      <c r="AF45" s="425"/>
      <c r="AG45" s="425"/>
      <c r="AH45" s="425"/>
    </row>
    <row r="46" spans="1:34" s="221" customFormat="1" ht="21" customHeight="1">
      <c r="A46" s="207"/>
      <c r="E46" s="261"/>
      <c r="F46" s="261"/>
      <c r="G46" s="253"/>
      <c r="H46" s="235"/>
      <c r="I46" s="236" t="str">
        <f>B20</f>
        <v>Purucker Jannik</v>
      </c>
      <c r="J46" s="237" t="str">
        <f>C20</f>
        <v>VER Selb</v>
      </c>
      <c r="K46" s="238" t="str">
        <f>D20</f>
        <v>Bezirk V</v>
      </c>
      <c r="L46" s="239">
        <v>83.6</v>
      </c>
      <c r="M46" s="239">
        <v>0</v>
      </c>
      <c r="N46" s="240">
        <f>IF(MAX(L46:M46)&lt;&gt;0,MAX(L46:M46),"")</f>
        <v>83.6</v>
      </c>
      <c r="R46" s="230"/>
      <c r="U46" s="231"/>
      <c r="V46" s="279"/>
      <c r="W46" s="273" t="s">
        <v>4</v>
      </c>
      <c r="X46" s="276" t="str">
        <f>VLOOKUP(LARGE($I$71:$I$74,1),$I$71:$L$74,2,FALSE)</f>
        <v>Purucker Jannik</v>
      </c>
      <c r="Y46" s="276" t="str">
        <f>VLOOKUP(LARGE($I$71:$I$74,1),$I$71:$L$74,3,FALSE)</f>
        <v>VER Selb</v>
      </c>
      <c r="Z46" s="424" t="str">
        <f>VLOOKUP(LARGE($I$71:$I$74,1),$I$71:$L$74,4,FALSE)</f>
        <v>Bezirk V</v>
      </c>
      <c r="AA46" s="424"/>
      <c r="AB46" s="424"/>
      <c r="AC46" s="424"/>
      <c r="AD46" s="207"/>
      <c r="AE46" s="207"/>
      <c r="AF46" s="425"/>
      <c r="AG46" s="425"/>
      <c r="AH46" s="425"/>
    </row>
    <row r="47" spans="1:34" s="221" customFormat="1" ht="21" customHeight="1">
      <c r="A47" s="207"/>
      <c r="B47" s="231" t="s">
        <v>71</v>
      </c>
      <c r="E47" s="261"/>
      <c r="F47" s="261"/>
      <c r="G47" s="262"/>
      <c r="H47" s="235"/>
      <c r="I47" s="241" t="str">
        <f>B49</f>
        <v>Späth Michael</v>
      </c>
      <c r="J47" s="242" t="str">
        <f>C49</f>
        <v>FC Altrandsberg</v>
      </c>
      <c r="K47" s="243" t="str">
        <f>D49</f>
        <v>Bezirk VI</v>
      </c>
      <c r="L47" s="244">
        <v>93.55</v>
      </c>
      <c r="M47" s="245">
        <v>93.35</v>
      </c>
      <c r="N47" s="254">
        <f>IF(MAX(L47:M47)&lt;&gt;0,MAX(L47:M47),"")</f>
        <v>93.55</v>
      </c>
      <c r="R47" s="230"/>
      <c r="U47" s="231"/>
      <c r="V47" s="279"/>
      <c r="W47" s="273" t="s">
        <v>5</v>
      </c>
      <c r="X47" s="276" t="str">
        <f>IF(VLOOKUP(LARGE($I$71:$I$74,2),$I$71:$L$74,2,FALSE)=VLOOKUP(LARGE($I$71:$I$74,1),$I$71:$L$74,2,FALSE),"gleiche Weiten bitte Erg.-Liste manuell erstellen",VLOOKUP(LARGE($I$71:$I$74,2),$I$71:$L$74,2,FALSE))</f>
        <v>Menacher Marcel</v>
      </c>
      <c r="Y47" s="276" t="str">
        <f>VLOOKUP(LARGE($I$71:$I$74,2),$I$71:$L$74,3,FALSE)</f>
        <v>EC Oberhausen</v>
      </c>
      <c r="Z47" s="424" t="str">
        <f>VLOOKUP(LARGE($I$71:$I$74,2),$I$71:$L$74,4,FALSE)</f>
        <v>Bezirk I</v>
      </c>
      <c r="AA47" s="424"/>
      <c r="AB47" s="424"/>
      <c r="AC47" s="424"/>
      <c r="AD47" s="207"/>
      <c r="AE47" s="207"/>
      <c r="AF47" s="233"/>
      <c r="AG47" s="233"/>
      <c r="AH47" s="233"/>
    </row>
    <row r="48" spans="1:34" s="221" customFormat="1" ht="21" customHeight="1">
      <c r="A48" s="207"/>
      <c r="B48" s="225" t="s">
        <v>37</v>
      </c>
      <c r="C48" s="228"/>
      <c r="D48" s="228"/>
      <c r="E48" s="263"/>
      <c r="F48" s="263"/>
      <c r="G48" s="264"/>
      <c r="I48" s="222" t="s">
        <v>83</v>
      </c>
      <c r="J48" s="247"/>
      <c r="K48" s="248"/>
      <c r="L48" s="223"/>
      <c r="M48" s="223"/>
      <c r="N48" s="224"/>
      <c r="R48" s="230"/>
      <c r="U48" s="231"/>
      <c r="V48" s="279"/>
      <c r="W48" s="273" t="s">
        <v>6</v>
      </c>
      <c r="X48" s="276" t="str">
        <f>IF(VLOOKUP(LARGE($I$71:$I$74,3),$I$71:$L$74,2,FALSE)=VLOOKUP(LARGE($I$71:$I$74,2),$I$71:$L$74,2,FALSE),"gleiche Weiten bitte Erg.-Liste manuell erstellen",VLOOKUP(LARGE($I$71:$I$74,3),$I$71:$L$74,2,FALSE))</f>
        <v>Prodöhl Maximilian</v>
      </c>
      <c r="Y48" s="276" t="str">
        <f>VLOOKUP(LARGE($I$71:$I$74,3),$I$71:$L$74,3,FALSE)</f>
        <v>TSV Fridolfing</v>
      </c>
      <c r="Z48" s="424" t="str">
        <f>VLOOKUP(LARGE($I$71:$I$74,3),$I$71:$L$74,4,FALSE)</f>
        <v>Bezirk II</v>
      </c>
      <c r="AA48" s="424"/>
      <c r="AB48" s="424"/>
      <c r="AC48" s="424"/>
      <c r="AD48" s="207"/>
      <c r="AE48" s="207"/>
      <c r="AF48" s="233"/>
      <c r="AG48" s="233"/>
      <c r="AH48" s="233"/>
    </row>
    <row r="49" spans="1:34" s="221" customFormat="1" ht="21" customHeight="1">
      <c r="A49" s="207"/>
      <c r="B49" s="236" t="str">
        <f>Einzelwertung!C7</f>
        <v>Späth Michael</v>
      </c>
      <c r="C49" s="237" t="str">
        <f>Einzelwertung!D7</f>
        <v>FC Altrandsberg</v>
      </c>
      <c r="D49" s="237" t="str">
        <f>Einzelwertung!F7</f>
        <v>Bezirk VI</v>
      </c>
      <c r="E49" s="239"/>
      <c r="F49" s="239"/>
      <c r="G49" s="240">
        <f>IF(MAX(E49:F49)&lt;&gt;0,MAX(E49:F49),"")</f>
      </c>
      <c r="K49" s="249"/>
      <c r="N49" s="231"/>
      <c r="R49" s="230"/>
      <c r="U49" s="231"/>
      <c r="V49" s="279"/>
      <c r="W49" s="273" t="s">
        <v>7</v>
      </c>
      <c r="X49" s="276" t="str">
        <f>IF(VLOOKUP(LARGE($I$71:$I$74,4),$I$71:$L$74,2,FALSE)=VLOOKUP(LARGE($I$71:$I$74,3),$I$71:$L$74,2,FALSE),"gleiche Weiten bitte Erg.-Liste manuell erstellen",VLOOKUP(LARGE($I$71:$I$74,4),$I$71:$L$74,2,FALSE))</f>
        <v>Trunczik Jonas</v>
      </c>
      <c r="Y49" s="276" t="str">
        <f>VLOOKUP(LARGE($I$71:$I$74,4),$I$71:$L$74,3,FALSE)</f>
        <v>SC Schwindkirchen</v>
      </c>
      <c r="Z49" s="424" t="str">
        <f>VLOOKUP(LARGE($I$71:$I$74,4),$I$71:$L$74,4,FALSE)</f>
        <v>Bezirk III</v>
      </c>
      <c r="AA49" s="424"/>
      <c r="AB49" s="424"/>
      <c r="AC49" s="424"/>
      <c r="AD49" s="207"/>
      <c r="AE49" s="207"/>
      <c r="AF49" s="233"/>
      <c r="AG49" s="233"/>
      <c r="AH49" s="233"/>
    </row>
    <row r="50" spans="1:31" ht="18" customHeight="1" hidden="1">
      <c r="A50" s="207"/>
      <c r="B50" s="11" t="str">
        <f>Einzelwertung!C18</f>
        <v>Jonscher Benedikt</v>
      </c>
      <c r="C50" s="12" t="str">
        <f>Einzelwertung!D18</f>
        <v>EV Bayrischzell</v>
      </c>
      <c r="D50" s="12" t="str">
        <f>Einzelwertung!F18</f>
        <v>Bezirk III</v>
      </c>
      <c r="E50" s="103"/>
      <c r="F50" s="19"/>
      <c r="G50" s="20">
        <f>IF(MAX(E50:F50)&lt;&gt;0,MAX(E50:F50),"")</f>
      </c>
      <c r="W50" s="219"/>
      <c r="X50" s="114"/>
      <c r="Y50" s="114"/>
      <c r="Z50" s="417"/>
      <c r="AA50" s="417"/>
      <c r="AB50"/>
      <c r="AC50" s="81"/>
      <c r="AD50" s="207"/>
      <c r="AE50" s="207"/>
    </row>
    <row r="51" spans="1:31" ht="18" customHeight="1" hidden="1">
      <c r="A51" s="207"/>
      <c r="B51" s="13" t="s">
        <v>38</v>
      </c>
      <c r="C51" s="14"/>
      <c r="D51" s="14"/>
      <c r="E51" s="63"/>
      <c r="F51" s="63"/>
      <c r="G51" s="15"/>
      <c r="W51" s="219"/>
      <c r="X51" s="114"/>
      <c r="Y51" s="114"/>
      <c r="Z51" s="417"/>
      <c r="AA51" s="417"/>
      <c r="AB51" s="80"/>
      <c r="AC51" s="81"/>
      <c r="AD51" s="207"/>
      <c r="AE51" s="207"/>
    </row>
    <row r="52" spans="1:31" ht="18" customHeight="1" hidden="1">
      <c r="A52" s="207"/>
      <c r="W52" s="219"/>
      <c r="X52" s="114"/>
      <c r="Y52" s="114"/>
      <c r="Z52" s="417"/>
      <c r="AA52" s="417"/>
      <c r="AB52" s="80"/>
      <c r="AC52" s="81"/>
      <c r="AD52" s="207"/>
      <c r="AE52" s="207"/>
    </row>
    <row r="53" spans="1:34" s="18" customFormat="1" ht="18" customHeight="1" hidden="1">
      <c r="A53" s="207"/>
      <c r="B53" s="68"/>
      <c r="C53" s="68"/>
      <c r="D53" s="68"/>
      <c r="E53" s="68"/>
      <c r="F53" s="68"/>
      <c r="G53" s="69"/>
      <c r="H53" s="68"/>
      <c r="K53" s="70"/>
      <c r="U53" s="71"/>
      <c r="V53" s="69"/>
      <c r="W53" s="220"/>
      <c r="X53" s="114"/>
      <c r="Y53" s="114"/>
      <c r="Z53" s="417"/>
      <c r="AA53" s="417"/>
      <c r="AB53" s="82"/>
      <c r="AC53" s="83"/>
      <c r="AD53" s="207"/>
      <c r="AE53" s="207"/>
      <c r="AF53" s="210"/>
      <c r="AG53" s="210"/>
      <c r="AH53" s="210"/>
    </row>
    <row r="54" spans="1:34" s="76" customFormat="1" ht="120" customHeight="1">
      <c r="A54" s="207"/>
      <c r="K54" s="87"/>
      <c r="U54" s="77"/>
      <c r="V54" s="77"/>
      <c r="X54" s="84"/>
      <c r="Y54" s="84"/>
      <c r="Z54" s="85"/>
      <c r="AA54" s="84"/>
      <c r="AB54" s="84"/>
      <c r="AC54" s="86"/>
      <c r="AD54" s="207"/>
      <c r="AE54" s="207"/>
      <c r="AF54" s="211"/>
      <c r="AG54" s="211"/>
      <c r="AH54" s="211"/>
    </row>
    <row r="55" spans="1:34" s="76" customFormat="1" ht="37.5">
      <c r="A55" s="207"/>
      <c r="K55" s="88"/>
      <c r="L55" s="89" t="str">
        <f>Schreibliste!E1</f>
        <v>Alexander Jonscher</v>
      </c>
      <c r="M55" s="90"/>
      <c r="N55" s="90"/>
      <c r="O55" s="90"/>
      <c r="P55" s="91" t="str">
        <f>Schreibliste!E2</f>
        <v>BEV-Landesweitenwart Peter Simon</v>
      </c>
      <c r="Q55" s="90"/>
      <c r="R55" s="90"/>
      <c r="S55" s="89" t="str">
        <f>Schreibliste!E3</f>
        <v>Tanja Gottsmich</v>
      </c>
      <c r="U55" s="77"/>
      <c r="V55" s="77"/>
      <c r="Z55" s="79"/>
      <c r="AC55" s="77"/>
      <c r="AD55" s="207"/>
      <c r="AE55" s="207"/>
      <c r="AF55" s="211"/>
      <c r="AG55" s="211"/>
      <c r="AH55" s="211"/>
    </row>
    <row r="56" spans="1:34" s="76" customFormat="1" ht="17.25" customHeight="1">
      <c r="A56" s="207"/>
      <c r="G56" s="77"/>
      <c r="K56" s="78"/>
      <c r="L56" s="93" t="s">
        <v>31</v>
      </c>
      <c r="M56" s="93"/>
      <c r="N56" s="93"/>
      <c r="O56" s="93"/>
      <c r="P56" s="93" t="s">
        <v>35</v>
      </c>
      <c r="Q56" s="92"/>
      <c r="R56" s="93"/>
      <c r="S56" s="93" t="s">
        <v>63</v>
      </c>
      <c r="U56" s="77"/>
      <c r="V56" s="77"/>
      <c r="Z56" s="79"/>
      <c r="AC56" s="77"/>
      <c r="AD56" s="207"/>
      <c r="AE56" s="207"/>
      <c r="AF56" s="211"/>
      <c r="AG56" s="211"/>
      <c r="AH56" s="211"/>
    </row>
    <row r="57" spans="1:34" s="114" customFormat="1" ht="37.5">
      <c r="A57" s="207"/>
      <c r="G57" s="115"/>
      <c r="K57" s="116"/>
      <c r="N57" s="115"/>
      <c r="R57" s="117"/>
      <c r="U57" s="115"/>
      <c r="V57" s="115"/>
      <c r="Z57" s="117"/>
      <c r="AC57" s="115"/>
      <c r="AD57" s="207"/>
      <c r="AE57" s="207"/>
      <c r="AF57" s="212"/>
      <c r="AG57" s="212"/>
      <c r="AH57" s="212"/>
    </row>
    <row r="58" spans="1:34" s="114" customFormat="1" ht="37.5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12"/>
      <c r="AG58" s="212"/>
      <c r="AH58" s="212"/>
    </row>
    <row r="59" spans="1:34" s="114" customFormat="1" ht="37.5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12"/>
      <c r="AG59" s="212"/>
      <c r="AH59" s="212"/>
    </row>
    <row r="60" spans="1:34" s="114" customFormat="1" ht="37.5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12"/>
      <c r="AG60" s="212"/>
      <c r="AH60" s="212"/>
    </row>
    <row r="61" spans="1:34" s="114" customFormat="1" ht="37.5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12"/>
      <c r="AG61" s="212"/>
      <c r="AH61" s="212"/>
    </row>
    <row r="62" spans="1:34" s="114" customFormat="1" ht="37.5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12"/>
      <c r="AG62" s="212"/>
      <c r="AH62" s="212"/>
    </row>
    <row r="63" spans="1:34" s="114" customFormat="1" ht="37.5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12"/>
      <c r="AG63" s="212"/>
      <c r="AH63" s="212"/>
    </row>
    <row r="64" spans="1:34" s="114" customFormat="1" ht="38.25" hidden="1" thickBot="1">
      <c r="A64" s="207"/>
      <c r="B64" s="124" t="s">
        <v>74</v>
      </c>
      <c r="C64" s="125"/>
      <c r="D64" s="125"/>
      <c r="E64" s="125"/>
      <c r="F64" s="125"/>
      <c r="G64" s="130"/>
      <c r="I64" s="124" t="s">
        <v>76</v>
      </c>
      <c r="J64" s="125"/>
      <c r="K64" s="125"/>
      <c r="L64" s="125"/>
      <c r="M64" s="125"/>
      <c r="N64" s="130"/>
      <c r="R64" s="117"/>
      <c r="U64" s="115"/>
      <c r="V64" s="115"/>
      <c r="Y64" s="118"/>
      <c r="Z64" s="117"/>
      <c r="AA64" s="116"/>
      <c r="AC64" s="115"/>
      <c r="AD64" s="207"/>
      <c r="AE64" s="207"/>
      <c r="AF64" s="212"/>
      <c r="AG64" s="212"/>
      <c r="AH64" s="212"/>
    </row>
    <row r="65" spans="1:34" s="114" customFormat="1" ht="37.5" hidden="1">
      <c r="A65" s="207"/>
      <c r="B65" s="131">
        <f>IF($G$9&gt;$G$10,G10,G9)</f>
      </c>
      <c r="C65" s="120" t="str">
        <f>IF($G$9&gt;$G$10,B10,B9)</f>
        <v>Prodöhl Maximilian</v>
      </c>
      <c r="D65" s="120" t="str">
        <f>IF($G$9&gt;$G$10,C10,C9)</f>
        <v>TSV Fridolfing</v>
      </c>
      <c r="E65" s="120" t="str">
        <f>IF($G$9&gt;$G$10,D10,D9)</f>
        <v>Bezirk II</v>
      </c>
      <c r="F65" s="122" t="s">
        <v>51</v>
      </c>
      <c r="G65" s="128"/>
      <c r="I65" s="131">
        <f>IF($N$12&gt;$N$13,N12,N13)</f>
        <v>85.91</v>
      </c>
      <c r="J65" s="120" t="str">
        <f>IF($N$12&gt;$N$13,I12,I13)</f>
        <v>Zeike Mirco</v>
      </c>
      <c r="K65" s="120" t="str">
        <f>IF($N$12&gt;$N$13,J12,J13)</f>
        <v>EC Geisenhausen</v>
      </c>
      <c r="L65" s="120" t="str">
        <f>IF($N$12&gt;$N$13,K12,K13)</f>
        <v>Bezirk I</v>
      </c>
      <c r="M65" s="122" t="s">
        <v>55</v>
      </c>
      <c r="N65" s="128"/>
      <c r="R65" s="117"/>
      <c r="U65" s="115"/>
      <c r="V65" s="115"/>
      <c r="AC65" s="115"/>
      <c r="AD65" s="207"/>
      <c r="AE65" s="207"/>
      <c r="AF65" s="212"/>
      <c r="AG65" s="212"/>
      <c r="AH65" s="212"/>
    </row>
    <row r="66" spans="1:34" s="114" customFormat="1" ht="37.5" hidden="1">
      <c r="A66" s="207"/>
      <c r="B66" s="126">
        <f>IF($G$19&gt;$G$20,G20,G19)</f>
      </c>
      <c r="C66" s="114" t="str">
        <f>IF($G$19&gt;$G$20,B20,B19)</f>
        <v>Zeike Mirco</v>
      </c>
      <c r="D66" s="114" t="str">
        <f>IF($G$19&gt;$G$20,C20,C19)</f>
        <v>EC Geisenhausen</v>
      </c>
      <c r="E66" s="114" t="str">
        <f>IF($G$19&gt;$G$20,D20,D19)</f>
        <v>Bezirk I</v>
      </c>
      <c r="F66" s="132" t="s">
        <v>49</v>
      </c>
      <c r="G66" s="123"/>
      <c r="I66" s="126">
        <f>IF($N$22&gt;$N$23,N22,N23)</f>
        <v>94.5</v>
      </c>
      <c r="J66" s="114" t="str">
        <f>IF($N$22&gt;$N$23,I22,I23)</f>
        <v>Anzinger Alexander</v>
      </c>
      <c r="K66" s="114" t="str">
        <f>IF($N$22&gt;$N$23,J22,J23)</f>
        <v>EC Ebing</v>
      </c>
      <c r="L66" s="114" t="str">
        <f>IF($N$22&gt;$N$23,K22,K23)</f>
        <v>Bezirk II</v>
      </c>
      <c r="M66" s="132" t="s">
        <v>56</v>
      </c>
      <c r="N66" s="123"/>
      <c r="P66" s="115"/>
      <c r="R66" s="117"/>
      <c r="U66" s="115"/>
      <c r="V66" s="115"/>
      <c r="AC66" s="115"/>
      <c r="AD66" s="207"/>
      <c r="AE66" s="207"/>
      <c r="AF66" s="212"/>
      <c r="AG66" s="212"/>
      <c r="AH66" s="212"/>
    </row>
    <row r="67" spans="1:34" s="114" customFormat="1" ht="37.5" hidden="1">
      <c r="A67" s="207" t="e">
        <f>IF($G$9&gt;$G$10,#REF!,#REF!)</f>
        <v>#REF!</v>
      </c>
      <c r="B67" s="126">
        <f>IF($G$25&gt;$G$26,G26,G25)</f>
      </c>
      <c r="C67" s="114" t="str">
        <f>IF($G$25&gt;$G$26,B26,B25)</f>
        <v>Trunczik Jonas</v>
      </c>
      <c r="D67" s="114" t="str">
        <f>IF($G$25&gt;$G$26,C26,C25)</f>
        <v>SC Schwindkirchen</v>
      </c>
      <c r="E67" s="114" t="str">
        <f>IF($G$25&gt;$G$26,D26,D25)</f>
        <v>Bezirk III</v>
      </c>
      <c r="F67" s="132" t="s">
        <v>50</v>
      </c>
      <c r="G67" s="123"/>
      <c r="I67" s="126">
        <f>IF($N$36&gt;$N$37,N36,N37)</f>
        <v>97.39</v>
      </c>
      <c r="J67" s="114" t="str">
        <f>IF($N$36&gt;$N$37,I36,I37)</f>
        <v>Vaitl Max</v>
      </c>
      <c r="K67" s="114" t="str">
        <f>IF($N$36&gt;$N$37,J36,J37)</f>
        <v>EC Außernzell</v>
      </c>
      <c r="L67" s="114" t="str">
        <f>IF($N$36&gt;$N$37,K36,K37)</f>
        <v>Bezirk I</v>
      </c>
      <c r="M67" s="132" t="s">
        <v>57</v>
      </c>
      <c r="N67" s="123"/>
      <c r="Q67" s="118"/>
      <c r="R67" s="117"/>
      <c r="S67" s="116"/>
      <c r="U67" s="115"/>
      <c r="V67" s="115"/>
      <c r="Y67" s="118"/>
      <c r="Z67" s="117"/>
      <c r="AA67" s="116"/>
      <c r="AC67" s="115"/>
      <c r="AD67" s="207"/>
      <c r="AE67" s="207"/>
      <c r="AF67" s="212"/>
      <c r="AG67" s="212"/>
      <c r="AH67" s="212"/>
    </row>
    <row r="68" spans="1:34" s="114" customFormat="1" ht="38.25" hidden="1" thickBot="1">
      <c r="A68" s="207"/>
      <c r="B68" s="126">
        <f>IF($G$33&gt;$G$34,G34,G33)</f>
      </c>
      <c r="C68" s="114" t="str">
        <f>IF($G$33&gt;$G$34,B34,B33)</f>
        <v>Anzinger Alexander</v>
      </c>
      <c r="D68" s="114" t="str">
        <f>IF($G$33&gt;$G$34,C34,C33)</f>
        <v>EC Ebing</v>
      </c>
      <c r="E68" s="114" t="str">
        <f>IF($G$33&gt;$G$34,D34,D33)</f>
        <v>Bezirk II</v>
      </c>
      <c r="F68" s="132" t="s">
        <v>52</v>
      </c>
      <c r="G68" s="123"/>
      <c r="I68" s="127">
        <f>IF($N$46&gt;$N$47,N46,N47)</f>
        <v>93.55</v>
      </c>
      <c r="J68" s="121" t="str">
        <f>IF($N$46&gt;$N$47,I46,I47)</f>
        <v>Späth Michael</v>
      </c>
      <c r="K68" s="121" t="str">
        <f>IF($N$46&gt;$N$47,J46,J47)</f>
        <v>FC Altrandsberg</v>
      </c>
      <c r="L68" s="121" t="str">
        <f>IF($N$46&gt;$N$47,K46,K47)</f>
        <v>Bezirk VI</v>
      </c>
      <c r="M68" s="133" t="s">
        <v>54</v>
      </c>
      <c r="N68" s="129"/>
      <c r="U68" s="115"/>
      <c r="V68" s="115"/>
      <c r="Z68" s="117"/>
      <c r="AC68" s="115"/>
      <c r="AD68" s="207"/>
      <c r="AE68" s="207"/>
      <c r="AF68" s="212"/>
      <c r="AG68" s="212"/>
      <c r="AH68" s="212"/>
    </row>
    <row r="69" spans="1:34" s="114" customFormat="1" ht="38.25" hidden="1" thickBot="1">
      <c r="A69" s="207"/>
      <c r="B69" s="126">
        <f>IF($G$39&gt;$G$40,G40,G39)</f>
      </c>
      <c r="C69" s="114" t="str">
        <f>IF($G$39&gt;$G$40,B40,B39)</f>
        <v>Vaitl Max</v>
      </c>
      <c r="D69" s="114" t="str">
        <f>IF($G$39&gt;$G$40,C40,C39)</f>
        <v>EC Außernzell</v>
      </c>
      <c r="E69" s="114" t="str">
        <f>IF($G$39&gt;$G$40,D40,D39)</f>
        <v>Bezirk I</v>
      </c>
      <c r="F69" s="132" t="s">
        <v>53</v>
      </c>
      <c r="G69" s="123"/>
      <c r="O69" s="115"/>
      <c r="S69" s="117"/>
      <c r="W69" s="115"/>
      <c r="AD69" s="207"/>
      <c r="AE69" s="207"/>
      <c r="AF69" s="212"/>
      <c r="AG69" s="212"/>
      <c r="AH69" s="212"/>
    </row>
    <row r="70" spans="1:34" s="114" customFormat="1" ht="38.25" hidden="1" thickBot="1">
      <c r="A70" s="207"/>
      <c r="B70" s="127">
        <f>IF($G$49&gt;$G$50,G50,G49)</f>
      </c>
      <c r="C70" s="121" t="str">
        <f>IF($G$49&gt;$G$50,B50,B49)</f>
        <v>Späth Michael</v>
      </c>
      <c r="D70" s="121" t="str">
        <f>IF($G$49&gt;$G$50,C50,C49)</f>
        <v>FC Altrandsberg</v>
      </c>
      <c r="E70" s="121" t="str">
        <f>IF($G$49&gt;$G$50,D50,D49)</f>
        <v>Bezirk VI</v>
      </c>
      <c r="F70" s="133" t="s">
        <v>71</v>
      </c>
      <c r="G70" s="129"/>
      <c r="I70" s="124" t="s">
        <v>77</v>
      </c>
      <c r="J70" s="125"/>
      <c r="K70" s="125"/>
      <c r="L70" s="125"/>
      <c r="M70" s="125"/>
      <c r="N70" s="130"/>
      <c r="O70" s="115"/>
      <c r="S70" s="117"/>
      <c r="W70" s="115"/>
      <c r="AD70" s="207"/>
      <c r="AE70" s="207"/>
      <c r="AF70" s="212"/>
      <c r="AG70" s="212"/>
      <c r="AH70" s="212"/>
    </row>
    <row r="71" spans="1:34" s="114" customFormat="1" ht="37.5" hidden="1">
      <c r="A71" s="207"/>
      <c r="B71" s="119"/>
      <c r="I71" s="131">
        <f>IF($N$12&gt;$N$13,N13,N12)</f>
        <v>68.48</v>
      </c>
      <c r="J71" s="120" t="str">
        <f>IF($N$12&gt;$N$13,I13,I12)</f>
        <v>Trunczik Jonas</v>
      </c>
      <c r="K71" s="120" t="str">
        <f>IF($N$12&gt;$N$13,J13,J12)</f>
        <v>SC Schwindkirchen</v>
      </c>
      <c r="L71" s="120" t="str">
        <f>IF($N$12&gt;$N$13,K13,K12)</f>
        <v>Bezirk III</v>
      </c>
      <c r="M71" s="122" t="s">
        <v>55</v>
      </c>
      <c r="N71" s="128"/>
      <c r="R71" s="117"/>
      <c r="U71" s="115"/>
      <c r="V71" s="115"/>
      <c r="Z71" s="117"/>
      <c r="AC71" s="115"/>
      <c r="AD71" s="207"/>
      <c r="AE71" s="207"/>
      <c r="AF71" s="212"/>
      <c r="AG71" s="212"/>
      <c r="AH71" s="212"/>
    </row>
    <row r="72" spans="1:34" s="114" customFormat="1" ht="38.25" hidden="1" thickBot="1">
      <c r="A72" s="207"/>
      <c r="B72" s="119"/>
      <c r="I72" s="126">
        <f>IF($N$22&gt;$N$23,N23,N22)</f>
        <v>72.02</v>
      </c>
      <c r="J72" s="114" t="str">
        <f>IF($N$22&gt;$N$23,I23,I22)</f>
        <v>Prodöhl Maximilian</v>
      </c>
      <c r="K72" s="114" t="str">
        <f>IF($N$22&gt;$N$23,J23,J22)</f>
        <v>TSV Fridolfing</v>
      </c>
      <c r="L72" s="114" t="str">
        <f>IF($N$22&gt;$N$23,K23,K22)</f>
        <v>Bezirk II</v>
      </c>
      <c r="M72" s="132" t="s">
        <v>56</v>
      </c>
      <c r="N72" s="123"/>
      <c r="R72" s="117"/>
      <c r="U72" s="115"/>
      <c r="V72" s="115"/>
      <c r="Z72" s="117"/>
      <c r="AC72" s="115"/>
      <c r="AD72" s="207"/>
      <c r="AE72" s="207"/>
      <c r="AF72" s="212"/>
      <c r="AG72" s="212"/>
      <c r="AH72" s="212"/>
    </row>
    <row r="73" spans="1:34" s="114" customFormat="1" ht="38.25" hidden="1" thickBot="1">
      <c r="A73" s="207"/>
      <c r="B73" s="134" t="s">
        <v>75</v>
      </c>
      <c r="C73" s="125"/>
      <c r="D73" s="125"/>
      <c r="E73" s="125"/>
      <c r="F73" s="125"/>
      <c r="G73" s="130"/>
      <c r="I73" s="126">
        <f>IF($N$36&gt;$N$37,N37,N36)</f>
        <v>77.2</v>
      </c>
      <c r="J73" s="114" t="str">
        <f>IF($N$36&gt;$N$37,I37,I36)</f>
        <v>Menacher Marcel</v>
      </c>
      <c r="K73" s="114" t="str">
        <f>IF($N$36&gt;$N$37,J37,J36)</f>
        <v>EC Oberhausen</v>
      </c>
      <c r="L73" s="114" t="str">
        <f>IF($N$36&gt;$N$37,K37,K36)</f>
        <v>Bezirk I</v>
      </c>
      <c r="M73" s="132" t="s">
        <v>57</v>
      </c>
      <c r="N73" s="123"/>
      <c r="R73" s="117"/>
      <c r="U73" s="115"/>
      <c r="V73" s="115"/>
      <c r="Z73" s="117"/>
      <c r="AC73" s="115"/>
      <c r="AD73" s="207"/>
      <c r="AE73" s="207"/>
      <c r="AF73" s="212"/>
      <c r="AG73" s="212"/>
      <c r="AH73" s="212"/>
    </row>
    <row r="74" spans="1:34" s="114" customFormat="1" ht="38.25" hidden="1" thickBot="1">
      <c r="A74" s="207"/>
      <c r="B74" s="131">
        <f>IF($G$9&gt;$G$10,G9,G10)</f>
      </c>
      <c r="C74" s="120" t="str">
        <f>IF($G$9&gt;$G$10,B$9,B$10)</f>
        <v>Menacher Marcel</v>
      </c>
      <c r="D74" s="120" t="str">
        <f>IF($G$9&gt;$G$10,C9,C10)</f>
        <v>EC Oberhausen</v>
      </c>
      <c r="E74" s="120" t="str">
        <f>IF($G$9&gt;$G$10,D9,D10)</f>
        <v>Bezirk I</v>
      </c>
      <c r="F74" s="122" t="s">
        <v>51</v>
      </c>
      <c r="G74" s="128"/>
      <c r="I74" s="127">
        <f>IF($N$46&gt;$N$47,N47,N46)</f>
        <v>83.6</v>
      </c>
      <c r="J74" s="121" t="str">
        <f>IF($N$46&gt;$N$47,I47,I46)</f>
        <v>Purucker Jannik</v>
      </c>
      <c r="K74" s="121" t="str">
        <f>IF($N$46&gt;$N$47,J47,J46)</f>
        <v>VER Selb</v>
      </c>
      <c r="L74" s="121" t="str">
        <f>IF($N$46&gt;$N$47,K47,K46)</f>
        <v>Bezirk V</v>
      </c>
      <c r="M74" s="133" t="s">
        <v>54</v>
      </c>
      <c r="N74" s="129"/>
      <c r="R74" s="117"/>
      <c r="U74" s="115"/>
      <c r="V74" s="115"/>
      <c r="Z74" s="117"/>
      <c r="AC74" s="115"/>
      <c r="AD74" s="207"/>
      <c r="AE74" s="207"/>
      <c r="AF74" s="212"/>
      <c r="AG74" s="212"/>
      <c r="AH74" s="212"/>
    </row>
    <row r="75" spans="1:34" s="114" customFormat="1" ht="37.5">
      <c r="A75" s="207"/>
      <c r="B75" s="126">
        <f>IF($G$19&gt;$G$20,G19,G20)</f>
      </c>
      <c r="C75" s="114" t="str">
        <f>IF($G$19&gt;$G$20,B19,B20)</f>
        <v>Purucker Jannik</v>
      </c>
      <c r="D75" s="114" t="str">
        <f>IF($G$19&gt;$G$20,C19,C20)</f>
        <v>VER Selb</v>
      </c>
      <c r="E75" s="114" t="str">
        <f>IF($G$19&gt;$G$20,D19,D20)</f>
        <v>Bezirk V</v>
      </c>
      <c r="F75" s="132" t="s">
        <v>49</v>
      </c>
      <c r="G75" s="123"/>
      <c r="K75" s="116"/>
      <c r="N75" s="115"/>
      <c r="R75" s="117"/>
      <c r="U75" s="115"/>
      <c r="V75" s="115"/>
      <c r="Z75" s="117"/>
      <c r="AC75" s="115"/>
      <c r="AD75" s="207"/>
      <c r="AE75" s="207"/>
      <c r="AF75" s="212"/>
      <c r="AG75" s="212"/>
      <c r="AH75" s="212"/>
    </row>
    <row r="76" spans="1:34" s="114" customFormat="1" ht="37.5">
      <c r="A76" s="207"/>
      <c r="B76" s="126">
        <f>IF($G$25&gt;$G$26,G25,G26)</f>
      </c>
      <c r="C76" s="114" t="str">
        <f>IF($G$25&gt;$G$26,B25,B26)</f>
        <v>Kiermaier Manuel</v>
      </c>
      <c r="D76" s="114" t="str">
        <f>IF($G$25&gt;$G$26,C25,C26)</f>
        <v>TUS Engelsberg</v>
      </c>
      <c r="E76" s="114" t="str">
        <f>IF($G$25&gt;$G$26,D25,D26)</f>
        <v>Bezirk II</v>
      </c>
      <c r="F76" s="132" t="s">
        <v>50</v>
      </c>
      <c r="G76" s="123"/>
      <c r="K76" s="116"/>
      <c r="N76" s="117"/>
      <c r="R76" s="117"/>
      <c r="Z76" s="117"/>
      <c r="AC76" s="115"/>
      <c r="AD76" s="207"/>
      <c r="AE76" s="207"/>
      <c r="AF76" s="212"/>
      <c r="AG76" s="212"/>
      <c r="AH76" s="212"/>
    </row>
    <row r="77" spans="1:34" s="114" customFormat="1" ht="37.5">
      <c r="A77" s="207"/>
      <c r="B77" s="126">
        <f>IF($G$33&gt;$G$34,G33,G34)</f>
      </c>
      <c r="C77" s="114" t="str">
        <f>IF($G$33&gt;$G$34,B33,B34)</f>
        <v>Simon Bastian</v>
      </c>
      <c r="D77" s="114" t="str">
        <f>IF($G$33&gt;$G$34,C33,C34)</f>
        <v>SV Hagenhill</v>
      </c>
      <c r="E77" s="114" t="str">
        <f>IF($G$33&gt;$G$34,D33,D34)</f>
        <v>Bezirk III</v>
      </c>
      <c r="F77" s="132" t="s">
        <v>52</v>
      </c>
      <c r="G77" s="123"/>
      <c r="K77" s="116"/>
      <c r="R77" s="117"/>
      <c r="Z77" s="117"/>
      <c r="AC77" s="115"/>
      <c r="AD77" s="207"/>
      <c r="AE77" s="207"/>
      <c r="AF77" s="212"/>
      <c r="AG77" s="212"/>
      <c r="AH77" s="212"/>
    </row>
    <row r="78" spans="1:34" s="114" customFormat="1" ht="37.5">
      <c r="A78" s="207"/>
      <c r="B78" s="126">
        <f>IF($G$39&gt;$G$40,G39,G40)</f>
      </c>
      <c r="C78" s="114" t="str">
        <f>IF($G$39&gt;$G$40,B39,B40)</f>
        <v>Kistler Lucas</v>
      </c>
      <c r="D78" s="114" t="str">
        <f>IF($G$39&gt;$G$40,C39,C40)</f>
        <v>SV Hagenhill</v>
      </c>
      <c r="E78" s="114" t="str">
        <f>IF($G$39&gt;$G$40,D39,D40)</f>
        <v>Bezirk III</v>
      </c>
      <c r="F78" s="132" t="s">
        <v>53</v>
      </c>
      <c r="G78" s="123"/>
      <c r="K78" s="116"/>
      <c r="R78" s="117"/>
      <c r="Z78" s="117"/>
      <c r="AC78" s="115"/>
      <c r="AD78" s="207"/>
      <c r="AE78" s="207"/>
      <c r="AF78" s="212"/>
      <c r="AG78" s="212"/>
      <c r="AH78" s="212"/>
    </row>
    <row r="79" spans="1:34" s="114" customFormat="1" ht="38.25" thickBot="1">
      <c r="A79" s="207"/>
      <c r="B79" s="127">
        <f>IF($G$49&gt;$G$50,G49,G50)</f>
      </c>
      <c r="C79" s="121" t="str">
        <f>IF($G$49&gt;$G$50,B49,B50)</f>
        <v>Jonscher Benedikt</v>
      </c>
      <c r="D79" s="121" t="str">
        <f>IF($G$49&gt;$G$50,C49,C50)</f>
        <v>EV Bayrischzell</v>
      </c>
      <c r="E79" s="121" t="str">
        <f>IF($G$49&gt;$G$50,D49,D50)</f>
        <v>Bezirk III</v>
      </c>
      <c r="F79" s="133" t="s">
        <v>71</v>
      </c>
      <c r="G79" s="129"/>
      <c r="K79" s="116"/>
      <c r="R79" s="117"/>
      <c r="Z79" s="117"/>
      <c r="AC79" s="115"/>
      <c r="AD79" s="207"/>
      <c r="AE79" s="207"/>
      <c r="AF79" s="212"/>
      <c r="AG79" s="212"/>
      <c r="AH79" s="212"/>
    </row>
    <row r="80" spans="1:34" s="114" customFormat="1" ht="37.5">
      <c r="A80" s="207"/>
      <c r="B80" s="131" t="e">
        <f>VLOOKUP(LARGE($B$65:$B$70,1),$B$65:$E$70,1,FALSE)</f>
        <v>#NUM!</v>
      </c>
      <c r="C80" s="120" t="e">
        <f>VLOOKUP(LARGE($B$65:$B$70,1),$B$65:$E$70,2,FALSE)</f>
        <v>#NUM!</v>
      </c>
      <c r="D80" s="120" t="e">
        <f>VLOOKUP(LARGE($B$65:$B$70,1),$B$65:$E$70,3,FALSE)</f>
        <v>#NUM!</v>
      </c>
      <c r="E80" s="120" t="e">
        <f>VLOOKUP(LARGE($B$65:$B$70,1),$B$65:$E$70,4,FALSE)</f>
        <v>#NUM!</v>
      </c>
      <c r="F80" s="122" t="s">
        <v>72</v>
      </c>
      <c r="G80" s="128"/>
      <c r="K80" s="116"/>
      <c r="R80" s="117"/>
      <c r="U80" s="115"/>
      <c r="V80" s="115"/>
      <c r="Z80" s="117"/>
      <c r="AC80" s="115"/>
      <c r="AD80" s="207"/>
      <c r="AE80" s="207"/>
      <c r="AF80" s="212"/>
      <c r="AG80" s="212"/>
      <c r="AH80" s="212"/>
    </row>
    <row r="81" spans="1:34" s="114" customFormat="1" ht="38.25" thickBot="1">
      <c r="A81" s="207"/>
      <c r="B81" s="127" t="e">
        <f>VLOOKUP(LARGE($B$65:$B$70,2),$B$65:$E$70,1,FALSE)</f>
        <v>#NUM!</v>
      </c>
      <c r="C81" s="121" t="e">
        <f>VLOOKUP(LARGE($B$65:$B$70,2),$B$65:$E$70,2,FALSE)</f>
        <v>#NUM!</v>
      </c>
      <c r="D81" s="121" t="e">
        <f>VLOOKUP(LARGE($B$65:$B$70,2),$B$65:$E$70,3,FALSE)</f>
        <v>#NUM!</v>
      </c>
      <c r="E81" s="121" t="e">
        <f>VLOOKUP(LARGE($B$65:$B$70,2),$B$65:$E$70,4,FALSE)</f>
        <v>#NUM!</v>
      </c>
      <c r="F81" s="133" t="s">
        <v>73</v>
      </c>
      <c r="G81" s="129"/>
      <c r="K81" s="116"/>
      <c r="R81" s="117"/>
      <c r="U81" s="115"/>
      <c r="V81" s="115"/>
      <c r="Z81" s="117"/>
      <c r="AC81" s="115"/>
      <c r="AD81" s="207"/>
      <c r="AE81" s="207"/>
      <c r="AF81" s="212"/>
      <c r="AG81" s="212"/>
      <c r="AH81" s="212"/>
    </row>
    <row r="82" spans="1:31" s="212" customFormat="1" ht="37.5">
      <c r="A82" s="207"/>
      <c r="K82" s="214"/>
      <c r="R82" s="215"/>
      <c r="U82" s="216"/>
      <c r="V82" s="115"/>
      <c r="Z82" s="215"/>
      <c r="AC82" s="216"/>
      <c r="AD82" s="207"/>
      <c r="AE82" s="207"/>
    </row>
    <row r="83" spans="1:31" s="212" customFormat="1" ht="37.5">
      <c r="A83" s="207"/>
      <c r="K83" s="214"/>
      <c r="R83" s="215"/>
      <c r="U83" s="216"/>
      <c r="V83" s="115"/>
      <c r="W83" s="216"/>
      <c r="X83" s="216"/>
      <c r="Y83" s="216"/>
      <c r="Z83" s="215"/>
      <c r="AC83" s="216"/>
      <c r="AD83" s="207"/>
      <c r="AE83" s="207"/>
    </row>
    <row r="84" spans="1:31" s="212" customFormat="1" ht="37.5">
      <c r="A84" s="207"/>
      <c r="K84" s="214"/>
      <c r="N84" s="216"/>
      <c r="R84" s="215"/>
      <c r="U84" s="216"/>
      <c r="V84" s="115"/>
      <c r="W84" s="216"/>
      <c r="X84" s="216"/>
      <c r="Y84" s="216"/>
      <c r="Z84" s="215"/>
      <c r="AC84" s="216"/>
      <c r="AD84" s="207"/>
      <c r="AE84" s="207"/>
    </row>
    <row r="85" spans="1:31" s="212" customFormat="1" ht="37.5">
      <c r="A85" s="207"/>
      <c r="K85" s="214"/>
      <c r="N85" s="216"/>
      <c r="R85" s="215"/>
      <c r="U85" s="216"/>
      <c r="V85" s="115"/>
      <c r="W85" s="216"/>
      <c r="X85" s="216"/>
      <c r="Y85" s="216"/>
      <c r="Z85" s="215"/>
      <c r="AC85" s="216"/>
      <c r="AD85" s="207"/>
      <c r="AE85" s="207"/>
    </row>
    <row r="86" spans="1:31" s="212" customFormat="1" ht="37.5">
      <c r="A86" s="207"/>
      <c r="K86" s="214"/>
      <c r="N86" s="216"/>
      <c r="R86" s="215"/>
      <c r="U86" s="216"/>
      <c r="V86" s="115"/>
      <c r="W86" s="216"/>
      <c r="X86" s="216"/>
      <c r="Y86" s="216"/>
      <c r="Z86" s="215"/>
      <c r="AC86" s="216"/>
      <c r="AD86" s="207"/>
      <c r="AE86" s="207"/>
    </row>
    <row r="87" spans="1:31" s="212" customFormat="1" ht="37.5">
      <c r="A87" s="207"/>
      <c r="K87" s="214"/>
      <c r="N87" s="216"/>
      <c r="R87" s="215"/>
      <c r="U87" s="216"/>
      <c r="V87" s="115"/>
      <c r="Z87" s="215"/>
      <c r="AC87" s="216"/>
      <c r="AD87" s="207"/>
      <c r="AE87" s="207"/>
    </row>
    <row r="88" spans="1:31" s="212" customFormat="1" ht="37.5">
      <c r="A88" s="207"/>
      <c r="G88" s="216"/>
      <c r="K88" s="214"/>
      <c r="N88" s="216"/>
      <c r="R88" s="215"/>
      <c r="V88" s="114"/>
      <c r="Z88" s="215"/>
      <c r="AC88" s="216"/>
      <c r="AD88" s="207"/>
      <c r="AE88" s="207"/>
    </row>
    <row r="89" spans="2:29" s="212" customFormat="1" ht="12.75">
      <c r="B89" s="216"/>
      <c r="C89" s="216"/>
      <c r="D89" s="216"/>
      <c r="G89" s="216"/>
      <c r="K89" s="214"/>
      <c r="N89" s="216"/>
      <c r="R89" s="215"/>
      <c r="U89" s="216"/>
      <c r="V89" s="115"/>
      <c r="Y89" s="217"/>
      <c r="Z89" s="215"/>
      <c r="AC89" s="216"/>
    </row>
    <row r="90" spans="7:29" s="212" customFormat="1" ht="12.75">
      <c r="G90" s="216"/>
      <c r="K90" s="214"/>
      <c r="N90" s="216"/>
      <c r="R90" s="215"/>
      <c r="U90" s="216"/>
      <c r="V90" s="115"/>
      <c r="W90" s="216"/>
      <c r="X90" s="216"/>
      <c r="Y90" s="216"/>
      <c r="Z90" s="215"/>
      <c r="AC90" s="216"/>
    </row>
    <row r="91" spans="7:29" s="212" customFormat="1" ht="12.75">
      <c r="G91" s="216"/>
      <c r="K91" s="214"/>
      <c r="N91" s="216"/>
      <c r="R91" s="215"/>
      <c r="U91" s="216"/>
      <c r="V91" s="115"/>
      <c r="W91" s="216"/>
      <c r="X91" s="216"/>
      <c r="Y91" s="216"/>
      <c r="Z91" s="215"/>
      <c r="AC91" s="216"/>
    </row>
    <row r="92" spans="7:29" s="212" customFormat="1" ht="12.75">
      <c r="G92" s="216"/>
      <c r="K92" s="214"/>
      <c r="N92" s="216"/>
      <c r="R92" s="215"/>
      <c r="U92" s="216"/>
      <c r="V92" s="115"/>
      <c r="W92" s="216"/>
      <c r="X92" s="216"/>
      <c r="Y92" s="216"/>
      <c r="Z92" s="215"/>
      <c r="AC92" s="216"/>
    </row>
    <row r="93" spans="7:29" s="212" customFormat="1" ht="12.75">
      <c r="G93" s="216"/>
      <c r="K93" s="214"/>
      <c r="N93" s="216"/>
      <c r="R93" s="215"/>
      <c r="U93" s="216"/>
      <c r="V93" s="115"/>
      <c r="W93" s="216"/>
      <c r="X93" s="216"/>
      <c r="Y93" s="216"/>
      <c r="Z93" s="215"/>
      <c r="AC93" s="216"/>
    </row>
    <row r="94" spans="7:29" s="212" customFormat="1" ht="12.75">
      <c r="G94" s="216"/>
      <c r="K94" s="214"/>
      <c r="N94" s="216"/>
      <c r="R94" s="215"/>
      <c r="U94" s="216"/>
      <c r="V94" s="115"/>
      <c r="Z94" s="215"/>
      <c r="AC94" s="216"/>
    </row>
    <row r="95" spans="7:29" s="212" customFormat="1" ht="12.75">
      <c r="G95" s="216"/>
      <c r="K95" s="214"/>
      <c r="N95" s="216"/>
      <c r="R95" s="215"/>
      <c r="U95" s="216"/>
      <c r="V95" s="115"/>
      <c r="W95" s="216"/>
      <c r="X95" s="216"/>
      <c r="Y95" s="216"/>
      <c r="Z95" s="215"/>
      <c r="AC95" s="216"/>
    </row>
    <row r="96" spans="7:29" s="212" customFormat="1" ht="12.75">
      <c r="G96" s="216"/>
      <c r="K96" s="214"/>
      <c r="N96" s="216"/>
      <c r="R96" s="215"/>
      <c r="U96" s="216"/>
      <c r="V96" s="115"/>
      <c r="Z96" s="215"/>
      <c r="AC96" s="216"/>
    </row>
    <row r="97" spans="2:29" s="212" customFormat="1" ht="12.75">
      <c r="B97" s="216"/>
      <c r="C97" s="216"/>
      <c r="D97" s="216"/>
      <c r="G97" s="216"/>
      <c r="K97" s="214"/>
      <c r="N97" s="216"/>
      <c r="R97" s="215"/>
      <c r="U97" s="216"/>
      <c r="V97" s="115"/>
      <c r="W97" s="216"/>
      <c r="X97" s="216"/>
      <c r="Y97" s="216"/>
      <c r="Z97" s="215"/>
      <c r="AC97" s="216"/>
    </row>
    <row r="98" spans="7:29" s="212" customFormat="1" ht="12.75">
      <c r="G98" s="216"/>
      <c r="K98" s="214"/>
      <c r="N98" s="216"/>
      <c r="R98" s="215"/>
      <c r="U98" s="216"/>
      <c r="V98" s="115"/>
      <c r="W98" s="216"/>
      <c r="X98" s="216"/>
      <c r="Y98" s="216"/>
      <c r="Z98" s="215"/>
      <c r="AC98" s="216"/>
    </row>
    <row r="99" spans="7:29" s="212" customFormat="1" ht="12.75">
      <c r="G99" s="216"/>
      <c r="K99" s="214"/>
      <c r="N99" s="216"/>
      <c r="R99" s="215"/>
      <c r="U99" s="216"/>
      <c r="V99" s="115"/>
      <c r="W99" s="216"/>
      <c r="X99" s="216"/>
      <c r="Y99" s="216"/>
      <c r="Z99" s="215"/>
      <c r="AC99" s="216"/>
    </row>
    <row r="100" spans="7:29" s="212" customFormat="1" ht="12.75">
      <c r="G100" s="216"/>
      <c r="K100" s="214"/>
      <c r="N100" s="216"/>
      <c r="R100" s="215"/>
      <c r="U100" s="216"/>
      <c r="V100" s="115"/>
      <c r="W100" s="216"/>
      <c r="X100" s="216"/>
      <c r="Y100" s="216"/>
      <c r="Z100" s="215"/>
      <c r="AC100" s="216"/>
    </row>
    <row r="101" spans="7:29" s="212" customFormat="1" ht="12.75">
      <c r="G101" s="216"/>
      <c r="K101" s="214"/>
      <c r="N101" s="216"/>
      <c r="R101" s="215"/>
      <c r="U101" s="216"/>
      <c r="V101" s="115"/>
      <c r="Z101" s="215"/>
      <c r="AC101" s="216"/>
    </row>
    <row r="102" spans="7:29" s="212" customFormat="1" ht="12.75">
      <c r="G102" s="216"/>
      <c r="K102" s="214"/>
      <c r="N102" s="216"/>
      <c r="R102" s="215"/>
      <c r="U102" s="216"/>
      <c r="V102" s="115"/>
      <c r="W102" s="216"/>
      <c r="X102" s="216"/>
      <c r="Y102" s="216"/>
      <c r="Z102" s="215"/>
      <c r="AC102" s="216"/>
    </row>
    <row r="103" spans="7:29" s="212" customFormat="1" ht="12.75">
      <c r="G103" s="216"/>
      <c r="K103" s="214"/>
      <c r="N103" s="216"/>
      <c r="R103" s="215"/>
      <c r="U103" s="216"/>
      <c r="V103" s="115"/>
      <c r="Z103" s="215"/>
      <c r="AC103" s="216"/>
    </row>
    <row r="104" spans="7:29" s="212" customFormat="1" ht="12.75">
      <c r="G104" s="216"/>
      <c r="K104" s="214"/>
      <c r="N104" s="216"/>
      <c r="R104" s="215"/>
      <c r="U104" s="216"/>
      <c r="V104" s="115"/>
      <c r="W104" s="216"/>
      <c r="X104" s="216"/>
      <c r="Y104" s="216"/>
      <c r="Z104" s="215"/>
      <c r="AC104" s="216"/>
    </row>
    <row r="105" spans="2:29" s="212" customFormat="1" ht="12.75">
      <c r="B105" s="216"/>
      <c r="C105" s="216"/>
      <c r="D105" s="216"/>
      <c r="G105" s="216"/>
      <c r="K105" s="214"/>
      <c r="N105" s="216"/>
      <c r="R105" s="215"/>
      <c r="U105" s="216"/>
      <c r="V105" s="115"/>
      <c r="W105" s="216"/>
      <c r="X105" s="216"/>
      <c r="Y105" s="216"/>
      <c r="Z105" s="215"/>
      <c r="AC105" s="216"/>
    </row>
    <row r="106" spans="7:29" s="212" customFormat="1" ht="12.75">
      <c r="G106" s="216"/>
      <c r="K106" s="214"/>
      <c r="N106" s="216"/>
      <c r="R106" s="215"/>
      <c r="U106" s="216"/>
      <c r="V106" s="115"/>
      <c r="W106" s="216"/>
      <c r="X106" s="216"/>
      <c r="Y106" s="216"/>
      <c r="Z106" s="215"/>
      <c r="AC106" s="216"/>
    </row>
    <row r="107" spans="7:29" s="212" customFormat="1" ht="12.75">
      <c r="G107" s="216"/>
      <c r="K107" s="214"/>
      <c r="N107" s="216"/>
      <c r="R107" s="215"/>
      <c r="U107" s="216"/>
      <c r="V107" s="115"/>
      <c r="W107" s="216"/>
      <c r="X107" s="216"/>
      <c r="Y107" s="216"/>
      <c r="Z107" s="215"/>
      <c r="AC107" s="216"/>
    </row>
    <row r="108" spans="7:29" s="212" customFormat="1" ht="12.75">
      <c r="G108" s="216"/>
      <c r="K108" s="214"/>
      <c r="N108" s="216"/>
      <c r="R108" s="215"/>
      <c r="U108" s="216"/>
      <c r="V108" s="115"/>
      <c r="Z108" s="215"/>
      <c r="AC108" s="216"/>
    </row>
    <row r="109" spans="7:29" s="212" customFormat="1" ht="12.75">
      <c r="G109" s="216"/>
      <c r="K109" s="214"/>
      <c r="N109" s="216"/>
      <c r="R109" s="215"/>
      <c r="U109" s="216"/>
      <c r="V109" s="115"/>
      <c r="W109" s="216"/>
      <c r="X109" s="216"/>
      <c r="Y109" s="216"/>
      <c r="Z109" s="215"/>
      <c r="AC109" s="216"/>
    </row>
    <row r="110" spans="7:29" s="212" customFormat="1" ht="12.75">
      <c r="G110" s="216"/>
      <c r="K110" s="214"/>
      <c r="N110" s="216"/>
      <c r="R110" s="215"/>
      <c r="U110" s="216"/>
      <c r="V110" s="115"/>
      <c r="Z110" s="215"/>
      <c r="AC110" s="216"/>
    </row>
    <row r="111" spans="7:29" s="212" customFormat="1" ht="12.75">
      <c r="G111" s="216"/>
      <c r="K111" s="214"/>
      <c r="N111" s="216"/>
      <c r="R111" s="215"/>
      <c r="U111" s="216"/>
      <c r="V111" s="115"/>
      <c r="Z111" s="215"/>
      <c r="AC111" s="216"/>
    </row>
    <row r="112" spans="7:29" s="212" customFormat="1" ht="12.75">
      <c r="G112" s="216"/>
      <c r="K112" s="214"/>
      <c r="N112" s="216"/>
      <c r="R112" s="215"/>
      <c r="U112" s="216"/>
      <c r="V112" s="115"/>
      <c r="Z112" s="215"/>
      <c r="AC112" s="216"/>
    </row>
    <row r="113" spans="7:29" s="212" customFormat="1" ht="12.75">
      <c r="G113" s="216"/>
      <c r="K113" s="214"/>
      <c r="N113" s="216"/>
      <c r="R113" s="215"/>
      <c r="U113" s="216"/>
      <c r="V113" s="115"/>
      <c r="Z113" s="215"/>
      <c r="AC113" s="216"/>
    </row>
    <row r="114" spans="7:29" s="212" customFormat="1" ht="12.75">
      <c r="G114" s="216"/>
      <c r="K114" s="214"/>
      <c r="N114" s="216"/>
      <c r="R114" s="215"/>
      <c r="U114" s="216"/>
      <c r="V114" s="115"/>
      <c r="Z114" s="215"/>
      <c r="AC114" s="216"/>
    </row>
    <row r="115" spans="7:34" s="114" customFormat="1" ht="12.75">
      <c r="G115" s="115"/>
      <c r="K115" s="116"/>
      <c r="N115" s="115"/>
      <c r="R115" s="117"/>
      <c r="U115" s="115"/>
      <c r="V115" s="115"/>
      <c r="Z115" s="117"/>
      <c r="AC115" s="115"/>
      <c r="AF115" s="212"/>
      <c r="AG115" s="212"/>
      <c r="AH115" s="212"/>
    </row>
    <row r="116" spans="7:34" s="114" customFormat="1" ht="12.75">
      <c r="G116" s="115"/>
      <c r="K116" s="116"/>
      <c r="N116" s="115"/>
      <c r="R116" s="117"/>
      <c r="U116" s="115"/>
      <c r="V116" s="115"/>
      <c r="Z116" s="117"/>
      <c r="AC116" s="115"/>
      <c r="AF116" s="212"/>
      <c r="AG116" s="212"/>
      <c r="AH116" s="212"/>
    </row>
    <row r="117" spans="7:34" s="114" customFormat="1" ht="12.75">
      <c r="G117" s="115"/>
      <c r="K117" s="116"/>
      <c r="N117" s="115"/>
      <c r="R117" s="117"/>
      <c r="U117" s="115"/>
      <c r="V117" s="115"/>
      <c r="Z117" s="117"/>
      <c r="AC117" s="115"/>
      <c r="AF117" s="212"/>
      <c r="AG117" s="212"/>
      <c r="AH117" s="212"/>
    </row>
    <row r="118" spans="7:34" s="114" customFormat="1" ht="12.75">
      <c r="G118" s="115"/>
      <c r="K118" s="116"/>
      <c r="N118" s="115"/>
      <c r="R118" s="117"/>
      <c r="U118" s="115"/>
      <c r="V118" s="115"/>
      <c r="Z118" s="117"/>
      <c r="AC118" s="115"/>
      <c r="AF118" s="212"/>
      <c r="AG118" s="212"/>
      <c r="AH118" s="212"/>
    </row>
    <row r="119" spans="7:34" s="114" customFormat="1" ht="12.75">
      <c r="G119" s="115"/>
      <c r="K119" s="116"/>
      <c r="N119" s="115"/>
      <c r="R119" s="117"/>
      <c r="U119" s="115"/>
      <c r="V119" s="115"/>
      <c r="Z119" s="117"/>
      <c r="AC119" s="115"/>
      <c r="AF119" s="212"/>
      <c r="AG119" s="212"/>
      <c r="AH119" s="212"/>
    </row>
    <row r="120" spans="7:34" s="114" customFormat="1" ht="12.75">
      <c r="G120" s="115"/>
      <c r="K120" s="116"/>
      <c r="N120" s="115"/>
      <c r="R120" s="117"/>
      <c r="U120" s="115"/>
      <c r="V120" s="115"/>
      <c r="Z120" s="117"/>
      <c r="AC120" s="115"/>
      <c r="AF120" s="212"/>
      <c r="AG120" s="212"/>
      <c r="AH120" s="212"/>
    </row>
    <row r="121" spans="7:34" s="114" customFormat="1" ht="12.75">
      <c r="G121" s="115"/>
      <c r="K121" s="116"/>
      <c r="N121" s="115"/>
      <c r="R121" s="117"/>
      <c r="U121" s="115"/>
      <c r="V121" s="115"/>
      <c r="Z121" s="117"/>
      <c r="AC121" s="115"/>
      <c r="AF121" s="212"/>
      <c r="AG121" s="212"/>
      <c r="AH121" s="212"/>
    </row>
    <row r="122" spans="7:34" s="114" customFormat="1" ht="12.75">
      <c r="G122" s="115"/>
      <c r="K122" s="116"/>
      <c r="N122" s="115"/>
      <c r="R122" s="117"/>
      <c r="U122" s="115"/>
      <c r="V122" s="115"/>
      <c r="Z122" s="117"/>
      <c r="AC122" s="115"/>
      <c r="AF122" s="212"/>
      <c r="AG122" s="212"/>
      <c r="AH122" s="212"/>
    </row>
    <row r="123" spans="7:34" s="114" customFormat="1" ht="12.75">
      <c r="G123" s="115"/>
      <c r="K123" s="116"/>
      <c r="N123" s="115"/>
      <c r="R123" s="117"/>
      <c r="U123" s="115"/>
      <c r="V123" s="115"/>
      <c r="Z123" s="117"/>
      <c r="AC123" s="115"/>
      <c r="AF123" s="212"/>
      <c r="AG123" s="212"/>
      <c r="AH123" s="212"/>
    </row>
    <row r="124" spans="7:34" s="114" customFormat="1" ht="12.75">
      <c r="G124" s="115"/>
      <c r="K124" s="116"/>
      <c r="N124" s="115"/>
      <c r="R124" s="117"/>
      <c r="U124" s="115"/>
      <c r="V124" s="115"/>
      <c r="Z124" s="117"/>
      <c r="AC124" s="115"/>
      <c r="AF124" s="212"/>
      <c r="AG124" s="212"/>
      <c r="AH124" s="212"/>
    </row>
    <row r="125" spans="7:34" s="114" customFormat="1" ht="12.75">
      <c r="G125" s="115"/>
      <c r="K125" s="116"/>
      <c r="N125" s="115"/>
      <c r="R125" s="117"/>
      <c r="U125" s="115"/>
      <c r="V125" s="115"/>
      <c r="Z125" s="117"/>
      <c r="AC125" s="115"/>
      <c r="AF125" s="212"/>
      <c r="AG125" s="212"/>
      <c r="AH125" s="212"/>
    </row>
    <row r="126" spans="7:34" s="114" customFormat="1" ht="12.75">
      <c r="G126" s="115"/>
      <c r="K126" s="116"/>
      <c r="N126" s="115"/>
      <c r="R126" s="117"/>
      <c r="U126" s="115"/>
      <c r="V126" s="115"/>
      <c r="Z126" s="117"/>
      <c r="AC126" s="115"/>
      <c r="AF126" s="212"/>
      <c r="AG126" s="212"/>
      <c r="AH126" s="212"/>
    </row>
    <row r="127" spans="7:34" s="114" customFormat="1" ht="12.75">
      <c r="G127" s="115"/>
      <c r="K127" s="116"/>
      <c r="N127" s="115"/>
      <c r="R127" s="117"/>
      <c r="U127" s="115"/>
      <c r="V127" s="115"/>
      <c r="Z127" s="117"/>
      <c r="AC127" s="115"/>
      <c r="AF127" s="212"/>
      <c r="AG127" s="212"/>
      <c r="AH127" s="212"/>
    </row>
    <row r="128" spans="7:34" s="114" customFormat="1" ht="12.75">
      <c r="G128" s="115"/>
      <c r="K128" s="116"/>
      <c r="N128" s="115"/>
      <c r="R128" s="117"/>
      <c r="U128" s="115"/>
      <c r="V128" s="115"/>
      <c r="Z128" s="117"/>
      <c r="AC128" s="115"/>
      <c r="AF128" s="212"/>
      <c r="AG128" s="212"/>
      <c r="AH128" s="212"/>
    </row>
    <row r="129" spans="7:34" s="114" customFormat="1" ht="12.75">
      <c r="G129" s="115"/>
      <c r="K129" s="116"/>
      <c r="N129" s="115"/>
      <c r="R129" s="117"/>
      <c r="U129" s="115"/>
      <c r="V129" s="115"/>
      <c r="Z129" s="117"/>
      <c r="AC129" s="115"/>
      <c r="AF129" s="212"/>
      <c r="AG129" s="212"/>
      <c r="AH129" s="212"/>
    </row>
    <row r="130" spans="7:34" s="114" customFormat="1" ht="12.75">
      <c r="G130" s="115"/>
      <c r="K130" s="116"/>
      <c r="N130" s="115"/>
      <c r="R130" s="117"/>
      <c r="U130" s="115"/>
      <c r="V130" s="115"/>
      <c r="Z130" s="117"/>
      <c r="AC130" s="115"/>
      <c r="AF130" s="212"/>
      <c r="AG130" s="212"/>
      <c r="AH130" s="212"/>
    </row>
    <row r="131" spans="7:34" s="114" customFormat="1" ht="12.75">
      <c r="G131" s="115"/>
      <c r="K131" s="116"/>
      <c r="N131" s="115"/>
      <c r="R131" s="117"/>
      <c r="U131" s="115"/>
      <c r="V131" s="115"/>
      <c r="Z131" s="117"/>
      <c r="AC131" s="115"/>
      <c r="AF131" s="212"/>
      <c r="AG131" s="212"/>
      <c r="AH131" s="212"/>
    </row>
    <row r="132" spans="7:34" s="114" customFormat="1" ht="12.75">
      <c r="G132" s="115"/>
      <c r="K132" s="116"/>
      <c r="N132" s="115"/>
      <c r="R132" s="117"/>
      <c r="U132" s="115"/>
      <c r="V132" s="115"/>
      <c r="Z132" s="117"/>
      <c r="AC132" s="115"/>
      <c r="AF132" s="212"/>
      <c r="AG132" s="212"/>
      <c r="AH132" s="212"/>
    </row>
    <row r="133" spans="7:34" s="114" customFormat="1" ht="12.75">
      <c r="G133" s="115"/>
      <c r="K133" s="116"/>
      <c r="N133" s="115"/>
      <c r="R133" s="117"/>
      <c r="U133" s="115"/>
      <c r="V133" s="115"/>
      <c r="Z133" s="117"/>
      <c r="AC133" s="115"/>
      <c r="AF133" s="212"/>
      <c r="AG133" s="212"/>
      <c r="AH133" s="212"/>
    </row>
    <row r="134" spans="7:34" s="114" customFormat="1" ht="12.75">
      <c r="G134" s="115"/>
      <c r="K134" s="116"/>
      <c r="N134" s="115"/>
      <c r="R134" s="117"/>
      <c r="U134" s="115"/>
      <c r="V134" s="115"/>
      <c r="Z134" s="117"/>
      <c r="AC134" s="115"/>
      <c r="AF134" s="212"/>
      <c r="AG134" s="212"/>
      <c r="AH134" s="212"/>
    </row>
    <row r="135" spans="7:34" s="114" customFormat="1" ht="12.75">
      <c r="G135" s="115"/>
      <c r="K135" s="116"/>
      <c r="N135" s="115"/>
      <c r="R135" s="117"/>
      <c r="U135" s="115"/>
      <c r="V135" s="115"/>
      <c r="Z135" s="117"/>
      <c r="AC135" s="115"/>
      <c r="AF135" s="212"/>
      <c r="AG135" s="212"/>
      <c r="AH135" s="212"/>
    </row>
    <row r="136" spans="7:34" s="114" customFormat="1" ht="12.75">
      <c r="G136" s="115"/>
      <c r="K136" s="116"/>
      <c r="N136" s="115"/>
      <c r="R136" s="117"/>
      <c r="U136" s="115"/>
      <c r="V136" s="115"/>
      <c r="Z136" s="117"/>
      <c r="AC136" s="115"/>
      <c r="AF136" s="212"/>
      <c r="AG136" s="212"/>
      <c r="AH136" s="212"/>
    </row>
    <row r="137" spans="7:34" s="114" customFormat="1" ht="12.75">
      <c r="G137" s="115"/>
      <c r="K137" s="116"/>
      <c r="N137" s="115"/>
      <c r="R137" s="117"/>
      <c r="U137" s="115"/>
      <c r="V137" s="115"/>
      <c r="Z137" s="117"/>
      <c r="AC137" s="115"/>
      <c r="AF137" s="212"/>
      <c r="AG137" s="212"/>
      <c r="AH137" s="212"/>
    </row>
    <row r="138" spans="7:34" s="114" customFormat="1" ht="12.75">
      <c r="G138" s="115"/>
      <c r="K138" s="116"/>
      <c r="N138" s="115"/>
      <c r="R138" s="117"/>
      <c r="U138" s="115"/>
      <c r="V138" s="115"/>
      <c r="Z138" s="117"/>
      <c r="AC138" s="115"/>
      <c r="AF138" s="212"/>
      <c r="AG138" s="212"/>
      <c r="AH138" s="212"/>
    </row>
    <row r="139" spans="7:34" s="114" customFormat="1" ht="12.75">
      <c r="G139" s="115"/>
      <c r="K139" s="116"/>
      <c r="N139" s="115"/>
      <c r="R139" s="117"/>
      <c r="U139" s="115"/>
      <c r="V139" s="115"/>
      <c r="Z139" s="117"/>
      <c r="AC139" s="115"/>
      <c r="AF139" s="212"/>
      <c r="AG139" s="212"/>
      <c r="AH139" s="212"/>
    </row>
    <row r="140" spans="7:34" s="114" customFormat="1" ht="12.75">
      <c r="G140" s="115"/>
      <c r="K140" s="116"/>
      <c r="N140" s="115"/>
      <c r="R140" s="117"/>
      <c r="U140" s="115"/>
      <c r="V140" s="115"/>
      <c r="Z140" s="117"/>
      <c r="AC140" s="115"/>
      <c r="AF140" s="212"/>
      <c r="AG140" s="212"/>
      <c r="AH140" s="212"/>
    </row>
    <row r="141" spans="7:34" s="114" customFormat="1" ht="12.75">
      <c r="G141" s="115"/>
      <c r="K141" s="116"/>
      <c r="N141" s="115"/>
      <c r="R141" s="117"/>
      <c r="U141" s="115"/>
      <c r="V141" s="115"/>
      <c r="Z141" s="117"/>
      <c r="AC141" s="115"/>
      <c r="AF141" s="212"/>
      <c r="AG141" s="212"/>
      <c r="AH141" s="212"/>
    </row>
    <row r="142" spans="7:34" s="114" customFormat="1" ht="12.75">
      <c r="G142" s="115"/>
      <c r="K142" s="116"/>
      <c r="N142" s="115"/>
      <c r="R142" s="117"/>
      <c r="U142" s="115"/>
      <c r="V142" s="115"/>
      <c r="Z142" s="117"/>
      <c r="AC142" s="115"/>
      <c r="AF142" s="212"/>
      <c r="AG142" s="212"/>
      <c r="AH142" s="212"/>
    </row>
    <row r="143" spans="7:34" s="114" customFormat="1" ht="12.75">
      <c r="G143" s="115"/>
      <c r="K143" s="116"/>
      <c r="N143" s="115"/>
      <c r="R143" s="117"/>
      <c r="U143" s="115"/>
      <c r="V143" s="115"/>
      <c r="Z143" s="117"/>
      <c r="AC143" s="115"/>
      <c r="AF143" s="212"/>
      <c r="AG143" s="212"/>
      <c r="AH143" s="212"/>
    </row>
    <row r="144" spans="7:34" s="114" customFormat="1" ht="12.75">
      <c r="G144" s="115"/>
      <c r="K144" s="116"/>
      <c r="N144" s="115"/>
      <c r="R144" s="117"/>
      <c r="U144" s="115"/>
      <c r="V144" s="115"/>
      <c r="Z144" s="117"/>
      <c r="AC144" s="115"/>
      <c r="AF144" s="212"/>
      <c r="AG144" s="212"/>
      <c r="AH144" s="212"/>
    </row>
    <row r="145" spans="7:34" s="114" customFormat="1" ht="12.75">
      <c r="G145" s="115"/>
      <c r="K145" s="116"/>
      <c r="N145" s="115"/>
      <c r="R145" s="117"/>
      <c r="U145" s="115"/>
      <c r="V145" s="115"/>
      <c r="Z145" s="117"/>
      <c r="AC145" s="115"/>
      <c r="AF145" s="212"/>
      <c r="AG145" s="212"/>
      <c r="AH145" s="212"/>
    </row>
    <row r="146" spans="7:34" s="114" customFormat="1" ht="12.75">
      <c r="G146" s="115"/>
      <c r="K146" s="116"/>
      <c r="N146" s="115"/>
      <c r="R146" s="117"/>
      <c r="U146" s="115"/>
      <c r="V146" s="115"/>
      <c r="Z146" s="117"/>
      <c r="AC146" s="115"/>
      <c r="AF146" s="212"/>
      <c r="AG146" s="212"/>
      <c r="AH146" s="212"/>
    </row>
    <row r="147" spans="7:34" s="114" customFormat="1" ht="12.75">
      <c r="G147" s="115"/>
      <c r="K147" s="116"/>
      <c r="N147" s="115"/>
      <c r="R147" s="117"/>
      <c r="U147" s="115"/>
      <c r="V147" s="115"/>
      <c r="Z147" s="117"/>
      <c r="AC147" s="115"/>
      <c r="AF147" s="212"/>
      <c r="AG147" s="212"/>
      <c r="AH147" s="212"/>
    </row>
    <row r="148" spans="7:34" s="114" customFormat="1" ht="12.75">
      <c r="G148" s="115"/>
      <c r="K148" s="116"/>
      <c r="N148" s="115"/>
      <c r="R148" s="117"/>
      <c r="U148" s="115"/>
      <c r="V148" s="115"/>
      <c r="Z148" s="117"/>
      <c r="AC148" s="115"/>
      <c r="AF148" s="212"/>
      <c r="AG148" s="212"/>
      <c r="AH148" s="212"/>
    </row>
    <row r="149" spans="7:34" s="114" customFormat="1" ht="12.75">
      <c r="G149" s="115"/>
      <c r="K149" s="116"/>
      <c r="N149" s="115"/>
      <c r="R149" s="117"/>
      <c r="U149" s="115"/>
      <c r="V149" s="115"/>
      <c r="Z149" s="117"/>
      <c r="AC149" s="115"/>
      <c r="AF149" s="212"/>
      <c r="AG149" s="212"/>
      <c r="AH149" s="212"/>
    </row>
    <row r="150" spans="7:34" s="114" customFormat="1" ht="12.75">
      <c r="G150" s="115"/>
      <c r="K150" s="116"/>
      <c r="N150" s="115"/>
      <c r="R150" s="117"/>
      <c r="U150" s="115"/>
      <c r="V150" s="115"/>
      <c r="Z150" s="117"/>
      <c r="AC150" s="115"/>
      <c r="AF150" s="212"/>
      <c r="AG150" s="212"/>
      <c r="AH150" s="212"/>
    </row>
    <row r="151" spans="7:34" s="114" customFormat="1" ht="12.75">
      <c r="G151" s="115"/>
      <c r="K151" s="116"/>
      <c r="N151" s="115"/>
      <c r="R151" s="117"/>
      <c r="U151" s="115"/>
      <c r="V151" s="115"/>
      <c r="Z151" s="117"/>
      <c r="AC151" s="115"/>
      <c r="AF151" s="212"/>
      <c r="AG151" s="212"/>
      <c r="AH151" s="212"/>
    </row>
    <row r="152" spans="7:34" s="114" customFormat="1" ht="12.75">
      <c r="G152" s="115"/>
      <c r="K152" s="116"/>
      <c r="N152" s="115"/>
      <c r="R152" s="117"/>
      <c r="U152" s="115"/>
      <c r="V152" s="115"/>
      <c r="Z152" s="117"/>
      <c r="AC152" s="115"/>
      <c r="AF152" s="212"/>
      <c r="AG152" s="212"/>
      <c r="AH152" s="212"/>
    </row>
    <row r="153" spans="7:34" s="114" customFormat="1" ht="12.75">
      <c r="G153" s="115"/>
      <c r="K153" s="116"/>
      <c r="N153" s="115"/>
      <c r="R153" s="117"/>
      <c r="U153" s="115"/>
      <c r="V153" s="115"/>
      <c r="Z153" s="117"/>
      <c r="AC153" s="115"/>
      <c r="AF153" s="212"/>
      <c r="AG153" s="212"/>
      <c r="AH153" s="212"/>
    </row>
    <row r="154" spans="7:34" s="114" customFormat="1" ht="12.75">
      <c r="G154" s="115"/>
      <c r="K154" s="116"/>
      <c r="N154" s="115"/>
      <c r="R154" s="117"/>
      <c r="U154" s="115"/>
      <c r="V154" s="115"/>
      <c r="Z154" s="117"/>
      <c r="AC154" s="115"/>
      <c r="AF154" s="212"/>
      <c r="AG154" s="212"/>
      <c r="AH154" s="212"/>
    </row>
    <row r="155" spans="7:34" s="114" customFormat="1" ht="12.75">
      <c r="G155" s="115"/>
      <c r="K155" s="116"/>
      <c r="N155" s="115"/>
      <c r="R155" s="117"/>
      <c r="U155" s="115"/>
      <c r="V155" s="115"/>
      <c r="Z155" s="117"/>
      <c r="AC155" s="115"/>
      <c r="AF155" s="212"/>
      <c r="AG155" s="212"/>
      <c r="AH155" s="212"/>
    </row>
    <row r="156" spans="7:34" s="114" customFormat="1" ht="12.75">
      <c r="G156" s="115"/>
      <c r="K156" s="116"/>
      <c r="N156" s="115"/>
      <c r="R156" s="117"/>
      <c r="U156" s="115"/>
      <c r="V156" s="115"/>
      <c r="Z156" s="117"/>
      <c r="AC156" s="115"/>
      <c r="AF156" s="212"/>
      <c r="AG156" s="212"/>
      <c r="AH156" s="212"/>
    </row>
    <row r="157" spans="7:34" s="22" customFormat="1" ht="12.75">
      <c r="G157" s="16"/>
      <c r="K157" s="23"/>
      <c r="N157" s="16"/>
      <c r="R157" s="24"/>
      <c r="U157" s="16"/>
      <c r="V157" s="115"/>
      <c r="Z157" s="24"/>
      <c r="AC157" s="16"/>
      <c r="AF157" s="212"/>
      <c r="AG157" s="212"/>
      <c r="AH157" s="212"/>
    </row>
    <row r="158" spans="7:34" s="22" customFormat="1" ht="12.75">
      <c r="G158" s="16"/>
      <c r="K158" s="23"/>
      <c r="N158" s="16"/>
      <c r="R158" s="24"/>
      <c r="U158" s="16"/>
      <c r="V158" s="115"/>
      <c r="Z158" s="24"/>
      <c r="AC158" s="16"/>
      <c r="AF158" s="212"/>
      <c r="AG158" s="212"/>
      <c r="AH158" s="212"/>
    </row>
    <row r="159" spans="7:34" s="22" customFormat="1" ht="12.75">
      <c r="G159" s="16"/>
      <c r="K159" s="23"/>
      <c r="N159" s="16"/>
      <c r="R159" s="24"/>
      <c r="U159" s="16"/>
      <c r="V159" s="115"/>
      <c r="Z159" s="24"/>
      <c r="AC159" s="16"/>
      <c r="AF159" s="212"/>
      <c r="AG159" s="212"/>
      <c r="AH159" s="212"/>
    </row>
    <row r="160" spans="7:34" s="22" customFormat="1" ht="12.75">
      <c r="G160" s="16"/>
      <c r="K160" s="23"/>
      <c r="N160" s="16"/>
      <c r="R160" s="24"/>
      <c r="U160" s="16"/>
      <c r="V160" s="115"/>
      <c r="Z160" s="24"/>
      <c r="AC160" s="16"/>
      <c r="AF160" s="212"/>
      <c r="AG160" s="212"/>
      <c r="AH160" s="212"/>
    </row>
    <row r="161" spans="7:34" s="22" customFormat="1" ht="12.75">
      <c r="G161" s="16"/>
      <c r="K161" s="23"/>
      <c r="N161" s="16"/>
      <c r="R161" s="24"/>
      <c r="U161" s="16"/>
      <c r="V161" s="115"/>
      <c r="Z161" s="24"/>
      <c r="AC161" s="16"/>
      <c r="AF161" s="212"/>
      <c r="AG161" s="212"/>
      <c r="AH161" s="212"/>
    </row>
    <row r="162" spans="7:34" s="22" customFormat="1" ht="12.75">
      <c r="G162" s="16"/>
      <c r="K162" s="23"/>
      <c r="N162" s="16"/>
      <c r="R162" s="24"/>
      <c r="U162" s="16"/>
      <c r="V162" s="115"/>
      <c r="Z162" s="24"/>
      <c r="AC162" s="16"/>
      <c r="AF162" s="212"/>
      <c r="AG162" s="212"/>
      <c r="AH162" s="212"/>
    </row>
    <row r="163" spans="7:34" s="22" customFormat="1" ht="12.75">
      <c r="G163" s="16"/>
      <c r="K163" s="23"/>
      <c r="N163" s="16"/>
      <c r="R163" s="24"/>
      <c r="U163" s="16"/>
      <c r="V163" s="115"/>
      <c r="Z163" s="24"/>
      <c r="AC163" s="16"/>
      <c r="AF163" s="212"/>
      <c r="AG163" s="212"/>
      <c r="AH163" s="212"/>
    </row>
    <row r="164" spans="7:34" s="22" customFormat="1" ht="12.75">
      <c r="G164" s="16"/>
      <c r="K164" s="23"/>
      <c r="N164" s="16"/>
      <c r="R164" s="24"/>
      <c r="U164" s="16"/>
      <c r="V164" s="115"/>
      <c r="Z164" s="24"/>
      <c r="AC164" s="16"/>
      <c r="AF164" s="212"/>
      <c r="AG164" s="212"/>
      <c r="AH164" s="212"/>
    </row>
    <row r="165" spans="7:34" s="22" customFormat="1" ht="12.75">
      <c r="G165" s="16"/>
      <c r="K165" s="23"/>
      <c r="N165" s="16"/>
      <c r="R165" s="24"/>
      <c r="U165" s="16"/>
      <c r="V165" s="115"/>
      <c r="Z165" s="24"/>
      <c r="AC165" s="16"/>
      <c r="AF165" s="212"/>
      <c r="AG165" s="212"/>
      <c r="AH165" s="212"/>
    </row>
    <row r="166" spans="7:34" s="22" customFormat="1" ht="12.75">
      <c r="G166" s="16"/>
      <c r="K166" s="23"/>
      <c r="N166" s="16"/>
      <c r="R166" s="24"/>
      <c r="U166" s="16"/>
      <c r="V166" s="115"/>
      <c r="Z166" s="24"/>
      <c r="AC166" s="16"/>
      <c r="AF166" s="212"/>
      <c r="AG166" s="212"/>
      <c r="AH166" s="212"/>
    </row>
    <row r="167" spans="7:34" s="22" customFormat="1" ht="12.75">
      <c r="G167" s="16"/>
      <c r="K167" s="23"/>
      <c r="N167" s="16"/>
      <c r="R167" s="24"/>
      <c r="U167" s="16"/>
      <c r="V167" s="115"/>
      <c r="Z167" s="24"/>
      <c r="AC167" s="16"/>
      <c r="AF167" s="212"/>
      <c r="AG167" s="212"/>
      <c r="AH167" s="212"/>
    </row>
    <row r="168" spans="7:34" s="22" customFormat="1" ht="12.75">
      <c r="G168" s="16"/>
      <c r="K168" s="23"/>
      <c r="N168" s="16"/>
      <c r="R168" s="24"/>
      <c r="U168" s="16"/>
      <c r="V168" s="115"/>
      <c r="Z168" s="24"/>
      <c r="AC168" s="16"/>
      <c r="AF168" s="212"/>
      <c r="AG168" s="212"/>
      <c r="AH168" s="212"/>
    </row>
    <row r="169" spans="7:34" s="22" customFormat="1" ht="12.75">
      <c r="G169" s="16"/>
      <c r="K169" s="23"/>
      <c r="N169" s="16"/>
      <c r="R169" s="24"/>
      <c r="U169" s="16"/>
      <c r="V169" s="115"/>
      <c r="Z169" s="24"/>
      <c r="AC169" s="16"/>
      <c r="AF169" s="212"/>
      <c r="AG169" s="212"/>
      <c r="AH169" s="212"/>
    </row>
    <row r="170" spans="7:34" s="22" customFormat="1" ht="12.75">
      <c r="G170" s="16"/>
      <c r="K170" s="23"/>
      <c r="N170" s="16"/>
      <c r="R170" s="24"/>
      <c r="U170" s="16"/>
      <c r="V170" s="115"/>
      <c r="Z170" s="24"/>
      <c r="AC170" s="16"/>
      <c r="AF170" s="212"/>
      <c r="AG170" s="212"/>
      <c r="AH170" s="212"/>
    </row>
    <row r="171" spans="7:34" s="22" customFormat="1" ht="12.75">
      <c r="G171" s="16"/>
      <c r="K171" s="23"/>
      <c r="N171" s="16"/>
      <c r="R171" s="24"/>
      <c r="U171" s="16"/>
      <c r="V171" s="115"/>
      <c r="Z171" s="24"/>
      <c r="AC171" s="16"/>
      <c r="AF171" s="212"/>
      <c r="AG171" s="212"/>
      <c r="AH171" s="212"/>
    </row>
    <row r="172" spans="7:34" s="22" customFormat="1" ht="12.75">
      <c r="G172" s="16"/>
      <c r="K172" s="23"/>
      <c r="N172" s="16"/>
      <c r="R172" s="24"/>
      <c r="U172" s="16"/>
      <c r="V172" s="115"/>
      <c r="Z172" s="24"/>
      <c r="AC172" s="16"/>
      <c r="AF172" s="212"/>
      <c r="AG172" s="212"/>
      <c r="AH172" s="212"/>
    </row>
    <row r="173" spans="7:34" s="22" customFormat="1" ht="12.75">
      <c r="G173" s="16"/>
      <c r="K173" s="23"/>
      <c r="N173" s="16"/>
      <c r="R173" s="24"/>
      <c r="U173" s="16"/>
      <c r="V173" s="115"/>
      <c r="Z173" s="24"/>
      <c r="AC173" s="16"/>
      <c r="AF173" s="212"/>
      <c r="AG173" s="212"/>
      <c r="AH173" s="212"/>
    </row>
    <row r="174" spans="7:34" s="22" customFormat="1" ht="12.75">
      <c r="G174" s="16"/>
      <c r="K174" s="23"/>
      <c r="N174" s="16"/>
      <c r="R174" s="24"/>
      <c r="U174" s="16"/>
      <c r="V174" s="115"/>
      <c r="Z174" s="24"/>
      <c r="AC174" s="16"/>
      <c r="AF174" s="212"/>
      <c r="AG174" s="212"/>
      <c r="AH174" s="212"/>
    </row>
    <row r="175" spans="7:34" s="22" customFormat="1" ht="12.75">
      <c r="G175" s="16"/>
      <c r="K175" s="23"/>
      <c r="N175" s="16"/>
      <c r="R175" s="24"/>
      <c r="U175" s="16"/>
      <c r="V175" s="115"/>
      <c r="Z175" s="24"/>
      <c r="AC175" s="16"/>
      <c r="AF175" s="212"/>
      <c r="AG175" s="212"/>
      <c r="AH175" s="212"/>
    </row>
    <row r="176" spans="7:34" s="22" customFormat="1" ht="12.75">
      <c r="G176" s="16"/>
      <c r="K176" s="23"/>
      <c r="N176" s="16"/>
      <c r="R176" s="24"/>
      <c r="U176" s="16"/>
      <c r="V176" s="115"/>
      <c r="Z176" s="24"/>
      <c r="AC176" s="16"/>
      <c r="AF176" s="212"/>
      <c r="AG176" s="212"/>
      <c r="AH176" s="212"/>
    </row>
    <row r="177" spans="7:34" s="22" customFormat="1" ht="12.75">
      <c r="G177" s="16"/>
      <c r="K177" s="23"/>
      <c r="N177" s="16"/>
      <c r="R177" s="24"/>
      <c r="U177" s="16"/>
      <c r="V177" s="115"/>
      <c r="Z177" s="24"/>
      <c r="AC177" s="16"/>
      <c r="AF177" s="212"/>
      <c r="AG177" s="212"/>
      <c r="AH177" s="212"/>
    </row>
    <row r="178" spans="7:34" s="22" customFormat="1" ht="12.75">
      <c r="G178" s="16"/>
      <c r="K178" s="23"/>
      <c r="N178" s="16"/>
      <c r="R178" s="24"/>
      <c r="U178" s="16"/>
      <c r="V178" s="115"/>
      <c r="Z178" s="24"/>
      <c r="AC178" s="16"/>
      <c r="AF178" s="212"/>
      <c r="AG178" s="212"/>
      <c r="AH178" s="212"/>
    </row>
    <row r="179" spans="7:34" s="22" customFormat="1" ht="12.75">
      <c r="G179" s="16"/>
      <c r="K179" s="23"/>
      <c r="N179" s="16"/>
      <c r="R179" s="24"/>
      <c r="U179" s="16"/>
      <c r="V179" s="115"/>
      <c r="Z179" s="24"/>
      <c r="AC179" s="16"/>
      <c r="AF179" s="212"/>
      <c r="AG179" s="212"/>
      <c r="AH179" s="212"/>
    </row>
    <row r="180" spans="7:34" s="22" customFormat="1" ht="12.75">
      <c r="G180" s="16"/>
      <c r="K180" s="23"/>
      <c r="N180" s="16"/>
      <c r="R180" s="24"/>
      <c r="U180" s="16"/>
      <c r="V180" s="115"/>
      <c r="Z180" s="24"/>
      <c r="AC180" s="16"/>
      <c r="AF180" s="212"/>
      <c r="AG180" s="212"/>
      <c r="AH180" s="212"/>
    </row>
    <row r="181" spans="7:34" s="22" customFormat="1" ht="12.75">
      <c r="G181" s="16"/>
      <c r="K181" s="23"/>
      <c r="N181" s="16"/>
      <c r="R181" s="24"/>
      <c r="U181" s="16"/>
      <c r="V181" s="115"/>
      <c r="Z181" s="24"/>
      <c r="AC181" s="16"/>
      <c r="AF181" s="212"/>
      <c r="AG181" s="212"/>
      <c r="AH181" s="212"/>
    </row>
    <row r="182" spans="7:34" s="22" customFormat="1" ht="12.75">
      <c r="G182" s="16"/>
      <c r="K182" s="23"/>
      <c r="N182" s="16"/>
      <c r="R182" s="24"/>
      <c r="U182" s="16"/>
      <c r="V182" s="115"/>
      <c r="Z182" s="24"/>
      <c r="AC182" s="16"/>
      <c r="AF182" s="212"/>
      <c r="AG182" s="212"/>
      <c r="AH182" s="212"/>
    </row>
    <row r="183" spans="7:34" s="22" customFormat="1" ht="12.75">
      <c r="G183" s="16"/>
      <c r="K183" s="23"/>
      <c r="N183" s="16"/>
      <c r="R183" s="24"/>
      <c r="U183" s="16"/>
      <c r="V183" s="115"/>
      <c r="Z183" s="24"/>
      <c r="AC183" s="16"/>
      <c r="AF183" s="212"/>
      <c r="AG183" s="212"/>
      <c r="AH183" s="212"/>
    </row>
    <row r="184" spans="7:34" s="22" customFormat="1" ht="12.75">
      <c r="G184" s="16"/>
      <c r="K184" s="23"/>
      <c r="N184" s="16"/>
      <c r="R184" s="24"/>
      <c r="U184" s="16"/>
      <c r="V184" s="115"/>
      <c r="Z184" s="24"/>
      <c r="AC184" s="16"/>
      <c r="AF184" s="212"/>
      <c r="AG184" s="212"/>
      <c r="AH184" s="212"/>
    </row>
    <row r="185" spans="7:34" s="22" customFormat="1" ht="12.75">
      <c r="G185" s="16"/>
      <c r="K185" s="23"/>
      <c r="N185" s="16"/>
      <c r="R185" s="24"/>
      <c r="U185" s="16"/>
      <c r="V185" s="115"/>
      <c r="Z185" s="24"/>
      <c r="AC185" s="16"/>
      <c r="AF185" s="212"/>
      <c r="AG185" s="212"/>
      <c r="AH185" s="212"/>
    </row>
    <row r="186" spans="7:34" s="22" customFormat="1" ht="12.75">
      <c r="G186" s="16"/>
      <c r="K186" s="23"/>
      <c r="N186" s="16"/>
      <c r="R186" s="24"/>
      <c r="U186" s="16"/>
      <c r="V186" s="115"/>
      <c r="Z186" s="24"/>
      <c r="AC186" s="16"/>
      <c r="AF186" s="212"/>
      <c r="AG186" s="212"/>
      <c r="AH186" s="212"/>
    </row>
    <row r="187" spans="7:34" s="22" customFormat="1" ht="12.75">
      <c r="G187" s="16"/>
      <c r="K187" s="23"/>
      <c r="N187" s="16"/>
      <c r="R187" s="24"/>
      <c r="U187" s="16"/>
      <c r="V187" s="115"/>
      <c r="Z187" s="24"/>
      <c r="AC187" s="16"/>
      <c r="AF187" s="212"/>
      <c r="AG187" s="212"/>
      <c r="AH187" s="212"/>
    </row>
    <row r="188" spans="7:34" s="22" customFormat="1" ht="12.75">
      <c r="G188" s="16"/>
      <c r="K188" s="23"/>
      <c r="N188" s="16"/>
      <c r="R188" s="24"/>
      <c r="U188" s="16"/>
      <c r="V188" s="115"/>
      <c r="Z188" s="24"/>
      <c r="AC188" s="16"/>
      <c r="AF188" s="212"/>
      <c r="AG188" s="212"/>
      <c r="AH188" s="212"/>
    </row>
    <row r="189" spans="7:34" s="22" customFormat="1" ht="12.75">
      <c r="G189" s="16"/>
      <c r="K189" s="23"/>
      <c r="N189" s="16"/>
      <c r="R189" s="24"/>
      <c r="U189" s="16"/>
      <c r="V189" s="115"/>
      <c r="Z189" s="24"/>
      <c r="AC189" s="16"/>
      <c r="AF189" s="212"/>
      <c r="AG189" s="212"/>
      <c r="AH189" s="212"/>
    </row>
    <row r="190" spans="7:34" s="22" customFormat="1" ht="12.75">
      <c r="G190" s="16"/>
      <c r="K190" s="23"/>
      <c r="N190" s="16"/>
      <c r="R190" s="24"/>
      <c r="U190" s="16"/>
      <c r="V190" s="115"/>
      <c r="Z190" s="24"/>
      <c r="AC190" s="16"/>
      <c r="AF190" s="212"/>
      <c r="AG190" s="212"/>
      <c r="AH190" s="212"/>
    </row>
    <row r="191" spans="7:34" s="22" customFormat="1" ht="12.75">
      <c r="G191" s="16"/>
      <c r="K191" s="23"/>
      <c r="N191" s="16"/>
      <c r="R191" s="24"/>
      <c r="U191" s="16"/>
      <c r="V191" s="115"/>
      <c r="Z191" s="24"/>
      <c r="AC191" s="16"/>
      <c r="AF191" s="212"/>
      <c r="AG191" s="212"/>
      <c r="AH191" s="212"/>
    </row>
    <row r="192" spans="7:34" s="22" customFormat="1" ht="12.75">
      <c r="G192" s="16"/>
      <c r="K192" s="23"/>
      <c r="N192" s="16"/>
      <c r="R192" s="24"/>
      <c r="U192" s="16"/>
      <c r="V192" s="115"/>
      <c r="Z192" s="24"/>
      <c r="AC192" s="16"/>
      <c r="AF192" s="212"/>
      <c r="AG192" s="212"/>
      <c r="AH192" s="212"/>
    </row>
    <row r="193" spans="7:34" s="22" customFormat="1" ht="12.75">
      <c r="G193" s="16"/>
      <c r="K193" s="23"/>
      <c r="N193" s="16"/>
      <c r="R193" s="24"/>
      <c r="U193" s="16"/>
      <c r="V193" s="115"/>
      <c r="Z193" s="24"/>
      <c r="AC193" s="16"/>
      <c r="AF193" s="212"/>
      <c r="AG193" s="212"/>
      <c r="AH193" s="212"/>
    </row>
    <row r="194" spans="7:34" s="22" customFormat="1" ht="12.75">
      <c r="G194" s="16"/>
      <c r="K194" s="23"/>
      <c r="N194" s="16"/>
      <c r="R194" s="24"/>
      <c r="U194" s="16"/>
      <c r="V194" s="115"/>
      <c r="Z194" s="24"/>
      <c r="AC194" s="16"/>
      <c r="AF194" s="212"/>
      <c r="AG194" s="212"/>
      <c r="AH194" s="212"/>
    </row>
    <row r="195" spans="7:34" s="22" customFormat="1" ht="12.75">
      <c r="G195" s="16"/>
      <c r="K195" s="23"/>
      <c r="N195" s="16"/>
      <c r="R195" s="24"/>
      <c r="U195" s="16"/>
      <c r="V195" s="115"/>
      <c r="Z195" s="24"/>
      <c r="AC195" s="16"/>
      <c r="AF195" s="212"/>
      <c r="AG195" s="212"/>
      <c r="AH195" s="212"/>
    </row>
    <row r="196" spans="7:34" s="22" customFormat="1" ht="12.75">
      <c r="G196" s="16"/>
      <c r="K196" s="23"/>
      <c r="N196" s="16"/>
      <c r="R196" s="24"/>
      <c r="U196" s="16"/>
      <c r="V196" s="115"/>
      <c r="Z196" s="24"/>
      <c r="AC196" s="16"/>
      <c r="AF196" s="212"/>
      <c r="AG196" s="212"/>
      <c r="AH196" s="212"/>
    </row>
    <row r="197" spans="7:34" s="22" customFormat="1" ht="12.75">
      <c r="G197" s="16"/>
      <c r="K197" s="23"/>
      <c r="N197" s="16"/>
      <c r="R197" s="24"/>
      <c r="U197" s="16"/>
      <c r="V197" s="115"/>
      <c r="Z197" s="24"/>
      <c r="AC197" s="16"/>
      <c r="AF197" s="212"/>
      <c r="AG197" s="212"/>
      <c r="AH197" s="212"/>
    </row>
    <row r="198" spans="7:34" s="22" customFormat="1" ht="12.75">
      <c r="G198" s="16"/>
      <c r="K198" s="23"/>
      <c r="N198" s="16"/>
      <c r="R198" s="24"/>
      <c r="U198" s="16"/>
      <c r="V198" s="115"/>
      <c r="Z198" s="24"/>
      <c r="AC198" s="16"/>
      <c r="AF198" s="212"/>
      <c r="AG198" s="212"/>
      <c r="AH198" s="212"/>
    </row>
    <row r="199" spans="7:34" s="22" customFormat="1" ht="12.75">
      <c r="G199" s="16"/>
      <c r="K199" s="23"/>
      <c r="N199" s="16"/>
      <c r="R199" s="24"/>
      <c r="U199" s="16"/>
      <c r="V199" s="115"/>
      <c r="Z199" s="24"/>
      <c r="AC199" s="16"/>
      <c r="AF199" s="212"/>
      <c r="AG199" s="212"/>
      <c r="AH199" s="212"/>
    </row>
    <row r="200" spans="7:34" s="22" customFormat="1" ht="12.75">
      <c r="G200" s="16"/>
      <c r="K200" s="23"/>
      <c r="N200" s="16"/>
      <c r="R200" s="24"/>
      <c r="U200" s="16"/>
      <c r="V200" s="115"/>
      <c r="Z200" s="24"/>
      <c r="AC200" s="16"/>
      <c r="AF200" s="212"/>
      <c r="AG200" s="212"/>
      <c r="AH200" s="212"/>
    </row>
    <row r="201" spans="7:34" s="22" customFormat="1" ht="12.75">
      <c r="G201" s="16"/>
      <c r="K201" s="23"/>
      <c r="N201" s="16"/>
      <c r="R201" s="24"/>
      <c r="U201" s="16"/>
      <c r="V201" s="115"/>
      <c r="Z201" s="24"/>
      <c r="AC201" s="16"/>
      <c r="AF201" s="212"/>
      <c r="AG201" s="212"/>
      <c r="AH201" s="212"/>
    </row>
    <row r="202" spans="7:34" s="22" customFormat="1" ht="12.75">
      <c r="G202" s="16"/>
      <c r="K202" s="23"/>
      <c r="N202" s="16"/>
      <c r="R202" s="24"/>
      <c r="U202" s="16"/>
      <c r="V202" s="115"/>
      <c r="Z202" s="24"/>
      <c r="AC202" s="16"/>
      <c r="AF202" s="212"/>
      <c r="AG202" s="212"/>
      <c r="AH202" s="212"/>
    </row>
    <row r="203" spans="7:34" s="22" customFormat="1" ht="12.75">
      <c r="G203" s="16"/>
      <c r="K203" s="23"/>
      <c r="N203" s="16"/>
      <c r="R203" s="24"/>
      <c r="U203" s="16"/>
      <c r="V203" s="115"/>
      <c r="Z203" s="24"/>
      <c r="AC203" s="16"/>
      <c r="AF203" s="212"/>
      <c r="AG203" s="212"/>
      <c r="AH203" s="212"/>
    </row>
    <row r="204" spans="7:34" s="22" customFormat="1" ht="12.75">
      <c r="G204" s="16"/>
      <c r="K204" s="23"/>
      <c r="N204" s="16"/>
      <c r="R204" s="24"/>
      <c r="U204" s="16"/>
      <c r="V204" s="115"/>
      <c r="Z204" s="24"/>
      <c r="AC204" s="16"/>
      <c r="AF204" s="212"/>
      <c r="AG204" s="212"/>
      <c r="AH204" s="212"/>
    </row>
    <row r="205" spans="7:34" s="22" customFormat="1" ht="12.75">
      <c r="G205" s="16"/>
      <c r="K205" s="23"/>
      <c r="N205" s="16"/>
      <c r="R205" s="24"/>
      <c r="U205" s="16"/>
      <c r="V205" s="115"/>
      <c r="Z205" s="24"/>
      <c r="AC205" s="16"/>
      <c r="AF205" s="212"/>
      <c r="AG205" s="212"/>
      <c r="AH205" s="212"/>
    </row>
    <row r="206" spans="7:34" s="22" customFormat="1" ht="12.75">
      <c r="G206" s="16"/>
      <c r="K206" s="23"/>
      <c r="N206" s="16"/>
      <c r="R206" s="24"/>
      <c r="U206" s="16"/>
      <c r="V206" s="115"/>
      <c r="Z206" s="24"/>
      <c r="AC206" s="16"/>
      <c r="AF206" s="212"/>
      <c r="AG206" s="212"/>
      <c r="AH206" s="212"/>
    </row>
    <row r="207" spans="7:34" s="22" customFormat="1" ht="12.75">
      <c r="G207" s="16"/>
      <c r="K207" s="23"/>
      <c r="N207" s="16"/>
      <c r="R207" s="24"/>
      <c r="U207" s="16"/>
      <c r="V207" s="115"/>
      <c r="Z207" s="24"/>
      <c r="AC207" s="16"/>
      <c r="AF207" s="212"/>
      <c r="AG207" s="212"/>
      <c r="AH207" s="212"/>
    </row>
    <row r="208" spans="7:34" s="22" customFormat="1" ht="12.75">
      <c r="G208" s="16"/>
      <c r="K208" s="23"/>
      <c r="N208" s="16"/>
      <c r="R208" s="24"/>
      <c r="U208" s="16"/>
      <c r="V208" s="115"/>
      <c r="Z208" s="24"/>
      <c r="AC208" s="16"/>
      <c r="AF208" s="212"/>
      <c r="AG208" s="212"/>
      <c r="AH208" s="212"/>
    </row>
    <row r="209" spans="7:34" s="22" customFormat="1" ht="12.75">
      <c r="G209" s="16"/>
      <c r="K209" s="23"/>
      <c r="N209" s="16"/>
      <c r="R209" s="24"/>
      <c r="U209" s="16"/>
      <c r="V209" s="115"/>
      <c r="Z209" s="24"/>
      <c r="AC209" s="16"/>
      <c r="AF209" s="212"/>
      <c r="AG209" s="212"/>
      <c r="AH209" s="212"/>
    </row>
    <row r="210" spans="7:34" s="22" customFormat="1" ht="12.75">
      <c r="G210" s="16"/>
      <c r="K210" s="23"/>
      <c r="N210" s="16"/>
      <c r="R210" s="24"/>
      <c r="U210" s="16"/>
      <c r="V210" s="115"/>
      <c r="Z210" s="24"/>
      <c r="AC210" s="16"/>
      <c r="AF210" s="212"/>
      <c r="AG210" s="212"/>
      <c r="AH210" s="212"/>
    </row>
    <row r="211" spans="7:34" s="22" customFormat="1" ht="12.75">
      <c r="G211" s="16"/>
      <c r="K211" s="23"/>
      <c r="N211" s="16"/>
      <c r="R211" s="24"/>
      <c r="U211" s="16"/>
      <c r="V211" s="115"/>
      <c r="Z211" s="24"/>
      <c r="AC211" s="16"/>
      <c r="AF211" s="212"/>
      <c r="AG211" s="212"/>
      <c r="AH211" s="212"/>
    </row>
    <row r="212" spans="7:34" s="22" customFormat="1" ht="12.75">
      <c r="G212" s="16"/>
      <c r="K212" s="23"/>
      <c r="N212" s="16"/>
      <c r="R212" s="24"/>
      <c r="U212" s="16"/>
      <c r="V212" s="115"/>
      <c r="Z212" s="24"/>
      <c r="AC212" s="16"/>
      <c r="AF212" s="212"/>
      <c r="AG212" s="212"/>
      <c r="AH212" s="212"/>
    </row>
    <row r="213" spans="7:34" s="22" customFormat="1" ht="12.75">
      <c r="G213" s="16"/>
      <c r="K213" s="23"/>
      <c r="N213" s="16"/>
      <c r="R213" s="24"/>
      <c r="U213" s="16"/>
      <c r="V213" s="115"/>
      <c r="Z213" s="24"/>
      <c r="AC213" s="16"/>
      <c r="AF213" s="212"/>
      <c r="AG213" s="212"/>
      <c r="AH213" s="212"/>
    </row>
    <row r="214" spans="7:34" s="22" customFormat="1" ht="12.75">
      <c r="G214" s="16"/>
      <c r="K214" s="23"/>
      <c r="N214" s="16"/>
      <c r="R214" s="24"/>
      <c r="U214" s="16"/>
      <c r="V214" s="115"/>
      <c r="Z214" s="24"/>
      <c r="AC214" s="16"/>
      <c r="AF214" s="212"/>
      <c r="AG214" s="212"/>
      <c r="AH214" s="212"/>
    </row>
    <row r="215" spans="7:34" s="22" customFormat="1" ht="12.75">
      <c r="G215" s="16"/>
      <c r="K215" s="23"/>
      <c r="N215" s="16"/>
      <c r="R215" s="24"/>
      <c r="U215" s="16"/>
      <c r="V215" s="115"/>
      <c r="Z215" s="24"/>
      <c r="AC215" s="16"/>
      <c r="AF215" s="212"/>
      <c r="AG215" s="212"/>
      <c r="AH215" s="212"/>
    </row>
    <row r="216" spans="7:34" s="22" customFormat="1" ht="12.75">
      <c r="G216" s="16"/>
      <c r="K216" s="23"/>
      <c r="N216" s="16"/>
      <c r="R216" s="24"/>
      <c r="U216" s="16"/>
      <c r="V216" s="115"/>
      <c r="Z216" s="24"/>
      <c r="AC216" s="16"/>
      <c r="AF216" s="212"/>
      <c r="AG216" s="212"/>
      <c r="AH216" s="212"/>
    </row>
    <row r="217" spans="7:34" s="22" customFormat="1" ht="12.75">
      <c r="G217" s="16"/>
      <c r="K217" s="23"/>
      <c r="N217" s="16"/>
      <c r="R217" s="24"/>
      <c r="U217" s="16"/>
      <c r="V217" s="115"/>
      <c r="Z217" s="24"/>
      <c r="AC217" s="16"/>
      <c r="AF217" s="212"/>
      <c r="AG217" s="212"/>
      <c r="AH217" s="212"/>
    </row>
    <row r="218" spans="7:34" s="22" customFormat="1" ht="12.75">
      <c r="G218" s="16"/>
      <c r="K218" s="23"/>
      <c r="N218" s="16"/>
      <c r="R218" s="24"/>
      <c r="U218" s="16"/>
      <c r="V218" s="115"/>
      <c r="Z218" s="24"/>
      <c r="AC218" s="16"/>
      <c r="AF218" s="212"/>
      <c r="AG218" s="212"/>
      <c r="AH218" s="212"/>
    </row>
    <row r="219" spans="7:34" s="22" customFormat="1" ht="12.75">
      <c r="G219" s="16"/>
      <c r="K219" s="23"/>
      <c r="N219" s="16"/>
      <c r="R219" s="24"/>
      <c r="U219" s="16"/>
      <c r="V219" s="115"/>
      <c r="Z219" s="24"/>
      <c r="AC219" s="16"/>
      <c r="AF219" s="212"/>
      <c r="AG219" s="212"/>
      <c r="AH219" s="212"/>
    </row>
    <row r="220" spans="7:34" s="22" customFormat="1" ht="12.75">
      <c r="G220" s="16"/>
      <c r="K220" s="23"/>
      <c r="N220" s="16"/>
      <c r="R220" s="24"/>
      <c r="U220" s="16"/>
      <c r="V220" s="115"/>
      <c r="Z220" s="24"/>
      <c r="AC220" s="16"/>
      <c r="AF220" s="212"/>
      <c r="AG220" s="212"/>
      <c r="AH220" s="212"/>
    </row>
    <row r="221" spans="7:34" s="22" customFormat="1" ht="12.75">
      <c r="G221" s="16"/>
      <c r="K221" s="23"/>
      <c r="N221" s="16"/>
      <c r="R221" s="24"/>
      <c r="U221" s="16"/>
      <c r="V221" s="115"/>
      <c r="Z221" s="24"/>
      <c r="AC221" s="16"/>
      <c r="AF221" s="212"/>
      <c r="AG221" s="212"/>
      <c r="AH221" s="212"/>
    </row>
    <row r="222" spans="7:34" s="22" customFormat="1" ht="12.75">
      <c r="G222" s="16"/>
      <c r="K222" s="23"/>
      <c r="N222" s="16"/>
      <c r="R222" s="24"/>
      <c r="U222" s="16"/>
      <c r="V222" s="115"/>
      <c r="Z222" s="24"/>
      <c r="AC222" s="16"/>
      <c r="AF222" s="212"/>
      <c r="AG222" s="212"/>
      <c r="AH222" s="212"/>
    </row>
    <row r="223" spans="7:34" s="22" customFormat="1" ht="12.75">
      <c r="G223" s="16"/>
      <c r="K223" s="23"/>
      <c r="N223" s="16"/>
      <c r="R223" s="24"/>
      <c r="U223" s="16"/>
      <c r="V223" s="115"/>
      <c r="Z223" s="24"/>
      <c r="AC223" s="16"/>
      <c r="AF223" s="212"/>
      <c r="AG223" s="212"/>
      <c r="AH223" s="212"/>
    </row>
    <row r="224" spans="7:34" s="22" customFormat="1" ht="12.75">
      <c r="G224" s="16"/>
      <c r="K224" s="23"/>
      <c r="N224" s="16"/>
      <c r="R224" s="24"/>
      <c r="U224" s="16"/>
      <c r="V224" s="115"/>
      <c r="Z224" s="24"/>
      <c r="AC224" s="16"/>
      <c r="AF224" s="212"/>
      <c r="AG224" s="212"/>
      <c r="AH224" s="212"/>
    </row>
    <row r="225" spans="7:34" s="22" customFormat="1" ht="12.75">
      <c r="G225" s="16"/>
      <c r="K225" s="23"/>
      <c r="N225" s="16"/>
      <c r="R225" s="24"/>
      <c r="U225" s="16"/>
      <c r="V225" s="115"/>
      <c r="Z225" s="24"/>
      <c r="AC225" s="16"/>
      <c r="AF225" s="212"/>
      <c r="AG225" s="212"/>
      <c r="AH225" s="212"/>
    </row>
    <row r="226" spans="7:34" s="22" customFormat="1" ht="12.75">
      <c r="G226" s="16"/>
      <c r="K226" s="23"/>
      <c r="N226" s="16"/>
      <c r="R226" s="24"/>
      <c r="U226" s="16"/>
      <c r="V226" s="115"/>
      <c r="Z226" s="24"/>
      <c r="AC226" s="16"/>
      <c r="AF226" s="212"/>
      <c r="AG226" s="212"/>
      <c r="AH226" s="212"/>
    </row>
    <row r="227" spans="7:34" s="22" customFormat="1" ht="12.75">
      <c r="G227" s="16"/>
      <c r="K227" s="23"/>
      <c r="N227" s="16"/>
      <c r="R227" s="24"/>
      <c r="U227" s="16"/>
      <c r="V227" s="115"/>
      <c r="Z227" s="24"/>
      <c r="AC227" s="16"/>
      <c r="AF227" s="212"/>
      <c r="AG227" s="212"/>
      <c r="AH227" s="212"/>
    </row>
    <row r="228" spans="7:34" s="22" customFormat="1" ht="12.75">
      <c r="G228" s="16"/>
      <c r="K228" s="23"/>
      <c r="N228" s="16"/>
      <c r="R228" s="24"/>
      <c r="U228" s="16"/>
      <c r="V228" s="115"/>
      <c r="Z228" s="24"/>
      <c r="AC228" s="16"/>
      <c r="AF228" s="212"/>
      <c r="AG228" s="212"/>
      <c r="AH228" s="212"/>
    </row>
    <row r="229" spans="7:34" s="22" customFormat="1" ht="12.75">
      <c r="G229" s="16"/>
      <c r="K229" s="23"/>
      <c r="N229" s="16"/>
      <c r="R229" s="24"/>
      <c r="U229" s="16"/>
      <c r="V229" s="115"/>
      <c r="Z229" s="24"/>
      <c r="AC229" s="16"/>
      <c r="AF229" s="212"/>
      <c r="AG229" s="212"/>
      <c r="AH229" s="212"/>
    </row>
    <row r="230" spans="7:34" s="22" customFormat="1" ht="12.75">
      <c r="G230" s="16"/>
      <c r="K230" s="23"/>
      <c r="N230" s="16"/>
      <c r="R230" s="24"/>
      <c r="U230" s="16"/>
      <c r="V230" s="115"/>
      <c r="Z230" s="24"/>
      <c r="AC230" s="16"/>
      <c r="AF230" s="212"/>
      <c r="AG230" s="212"/>
      <c r="AH230" s="212"/>
    </row>
    <row r="231" spans="7:34" s="22" customFormat="1" ht="12.75">
      <c r="G231" s="16"/>
      <c r="K231" s="23"/>
      <c r="N231" s="16"/>
      <c r="R231" s="24"/>
      <c r="U231" s="16"/>
      <c r="V231" s="115"/>
      <c r="Z231" s="24"/>
      <c r="AC231" s="16"/>
      <c r="AF231" s="212"/>
      <c r="AG231" s="212"/>
      <c r="AH231" s="212"/>
    </row>
    <row r="232" spans="7:34" s="22" customFormat="1" ht="12.75">
      <c r="G232" s="16"/>
      <c r="K232" s="23"/>
      <c r="N232" s="16"/>
      <c r="R232" s="24"/>
      <c r="U232" s="16"/>
      <c r="V232" s="115"/>
      <c r="Z232" s="24"/>
      <c r="AC232" s="16"/>
      <c r="AF232" s="212"/>
      <c r="AG232" s="212"/>
      <c r="AH232" s="212"/>
    </row>
    <row r="233" spans="7:34" s="22" customFormat="1" ht="12.75">
      <c r="G233" s="16"/>
      <c r="K233" s="23"/>
      <c r="N233" s="16"/>
      <c r="R233" s="24"/>
      <c r="U233" s="16"/>
      <c r="V233" s="115"/>
      <c r="Z233" s="24"/>
      <c r="AC233" s="16"/>
      <c r="AF233" s="212"/>
      <c r="AG233" s="212"/>
      <c r="AH233" s="212"/>
    </row>
    <row r="234" spans="7:34" s="22" customFormat="1" ht="12.75">
      <c r="G234" s="16"/>
      <c r="K234" s="23"/>
      <c r="N234" s="16"/>
      <c r="R234" s="24"/>
      <c r="U234" s="16"/>
      <c r="V234" s="115"/>
      <c r="Z234" s="24"/>
      <c r="AC234" s="16"/>
      <c r="AF234" s="212"/>
      <c r="AG234" s="212"/>
      <c r="AH234" s="212"/>
    </row>
    <row r="235" spans="7:34" s="22" customFormat="1" ht="12.75">
      <c r="G235" s="16"/>
      <c r="K235" s="23"/>
      <c r="N235" s="16"/>
      <c r="R235" s="24"/>
      <c r="U235" s="16"/>
      <c r="V235" s="115"/>
      <c r="Z235" s="24"/>
      <c r="AC235" s="16"/>
      <c r="AF235" s="212"/>
      <c r="AG235" s="212"/>
      <c r="AH235" s="212"/>
    </row>
    <row r="236" spans="7:34" s="22" customFormat="1" ht="12.75">
      <c r="G236" s="16"/>
      <c r="K236" s="23"/>
      <c r="N236" s="16"/>
      <c r="R236" s="24"/>
      <c r="U236" s="16"/>
      <c r="V236" s="115"/>
      <c r="Z236" s="24"/>
      <c r="AC236" s="16"/>
      <c r="AF236" s="212"/>
      <c r="AG236" s="212"/>
      <c r="AH236" s="212"/>
    </row>
    <row r="237" spans="7:34" s="22" customFormat="1" ht="12.75">
      <c r="G237" s="16"/>
      <c r="K237" s="23"/>
      <c r="N237" s="16"/>
      <c r="R237" s="24"/>
      <c r="U237" s="16"/>
      <c r="V237" s="115"/>
      <c r="Z237" s="24"/>
      <c r="AC237" s="16"/>
      <c r="AF237" s="212"/>
      <c r="AG237" s="212"/>
      <c r="AH237" s="212"/>
    </row>
    <row r="238" spans="7:34" s="22" customFormat="1" ht="12.75">
      <c r="G238" s="16"/>
      <c r="K238" s="23"/>
      <c r="N238" s="16"/>
      <c r="R238" s="24"/>
      <c r="U238" s="16"/>
      <c r="V238" s="115"/>
      <c r="Z238" s="24"/>
      <c r="AC238" s="16"/>
      <c r="AF238" s="212"/>
      <c r="AG238" s="212"/>
      <c r="AH238" s="212"/>
    </row>
    <row r="239" spans="7:34" s="22" customFormat="1" ht="12.75">
      <c r="G239" s="16"/>
      <c r="K239" s="23"/>
      <c r="N239" s="16"/>
      <c r="R239" s="24"/>
      <c r="U239" s="16"/>
      <c r="V239" s="115"/>
      <c r="Z239" s="24"/>
      <c r="AC239" s="16"/>
      <c r="AF239" s="212"/>
      <c r="AG239" s="212"/>
      <c r="AH239" s="212"/>
    </row>
    <row r="240" spans="7:34" s="22" customFormat="1" ht="12.75">
      <c r="G240" s="16"/>
      <c r="K240" s="23"/>
      <c r="N240" s="16"/>
      <c r="R240" s="24"/>
      <c r="U240" s="16"/>
      <c r="V240" s="115"/>
      <c r="Z240" s="24"/>
      <c r="AC240" s="16"/>
      <c r="AF240" s="212"/>
      <c r="AG240" s="212"/>
      <c r="AH240" s="212"/>
    </row>
    <row r="241" spans="7:34" s="22" customFormat="1" ht="12.75">
      <c r="G241" s="16"/>
      <c r="K241" s="23"/>
      <c r="N241" s="16"/>
      <c r="R241" s="24"/>
      <c r="U241" s="16"/>
      <c r="V241" s="115"/>
      <c r="Z241" s="24"/>
      <c r="AC241" s="16"/>
      <c r="AF241" s="212"/>
      <c r="AG241" s="212"/>
      <c r="AH241" s="212"/>
    </row>
    <row r="242" spans="7:34" s="22" customFormat="1" ht="12.75">
      <c r="G242" s="16"/>
      <c r="K242" s="23"/>
      <c r="N242" s="16"/>
      <c r="R242" s="24"/>
      <c r="U242" s="16"/>
      <c r="V242" s="115"/>
      <c r="Z242" s="24"/>
      <c r="AC242" s="16"/>
      <c r="AF242" s="212"/>
      <c r="AG242" s="212"/>
      <c r="AH242" s="212"/>
    </row>
    <row r="243" spans="7:34" s="22" customFormat="1" ht="12.75">
      <c r="G243" s="16"/>
      <c r="K243" s="23"/>
      <c r="N243" s="16"/>
      <c r="R243" s="24"/>
      <c r="U243" s="16"/>
      <c r="V243" s="115"/>
      <c r="Z243" s="24"/>
      <c r="AC243" s="16"/>
      <c r="AF243" s="212"/>
      <c r="AG243" s="212"/>
      <c r="AH243" s="212"/>
    </row>
    <row r="244" spans="7:34" s="22" customFormat="1" ht="12.75">
      <c r="G244" s="16"/>
      <c r="K244" s="23"/>
      <c r="N244" s="16"/>
      <c r="R244" s="24"/>
      <c r="U244" s="16"/>
      <c r="V244" s="115"/>
      <c r="Z244" s="24"/>
      <c r="AC244" s="16"/>
      <c r="AF244" s="212"/>
      <c r="AG244" s="212"/>
      <c r="AH244" s="212"/>
    </row>
    <row r="245" spans="7:34" s="22" customFormat="1" ht="12.75">
      <c r="G245" s="16"/>
      <c r="K245" s="23"/>
      <c r="N245" s="16"/>
      <c r="R245" s="24"/>
      <c r="U245" s="16"/>
      <c r="V245" s="115"/>
      <c r="Z245" s="24"/>
      <c r="AC245" s="16"/>
      <c r="AF245" s="212"/>
      <c r="AG245" s="212"/>
      <c r="AH245" s="212"/>
    </row>
    <row r="246" spans="7:34" s="22" customFormat="1" ht="12.75">
      <c r="G246" s="16"/>
      <c r="K246" s="23"/>
      <c r="N246" s="16"/>
      <c r="R246" s="24"/>
      <c r="U246" s="16"/>
      <c r="V246" s="115"/>
      <c r="Z246" s="24"/>
      <c r="AC246" s="16"/>
      <c r="AF246" s="212"/>
      <c r="AG246" s="212"/>
      <c r="AH246" s="212"/>
    </row>
    <row r="247" spans="7:34" s="22" customFormat="1" ht="12.75">
      <c r="G247" s="16"/>
      <c r="K247" s="23"/>
      <c r="N247" s="16"/>
      <c r="R247" s="24"/>
      <c r="U247" s="16"/>
      <c r="V247" s="115"/>
      <c r="Z247" s="24"/>
      <c r="AC247" s="16"/>
      <c r="AF247" s="212"/>
      <c r="AG247" s="212"/>
      <c r="AH247" s="212"/>
    </row>
    <row r="248" spans="7:34" s="22" customFormat="1" ht="12.75">
      <c r="G248" s="16"/>
      <c r="K248" s="23"/>
      <c r="N248" s="16"/>
      <c r="R248" s="24"/>
      <c r="U248" s="16"/>
      <c r="V248" s="115"/>
      <c r="Z248" s="24"/>
      <c r="AC248" s="16"/>
      <c r="AF248" s="212"/>
      <c r="AG248" s="212"/>
      <c r="AH248" s="212"/>
    </row>
    <row r="249" spans="7:34" s="22" customFormat="1" ht="12.75">
      <c r="G249" s="16"/>
      <c r="K249" s="23"/>
      <c r="N249" s="16"/>
      <c r="R249" s="24"/>
      <c r="U249" s="16"/>
      <c r="V249" s="115"/>
      <c r="Z249" s="24"/>
      <c r="AC249" s="16"/>
      <c r="AF249" s="212"/>
      <c r="AG249" s="212"/>
      <c r="AH249" s="212"/>
    </row>
    <row r="250" spans="7:34" s="22" customFormat="1" ht="12.75">
      <c r="G250" s="16"/>
      <c r="K250" s="23"/>
      <c r="N250" s="16"/>
      <c r="R250" s="24"/>
      <c r="U250" s="16"/>
      <c r="V250" s="115"/>
      <c r="Z250" s="24"/>
      <c r="AC250" s="16"/>
      <c r="AF250" s="212"/>
      <c r="AG250" s="212"/>
      <c r="AH250" s="212"/>
    </row>
    <row r="251" spans="7:34" s="22" customFormat="1" ht="12.75">
      <c r="G251" s="16"/>
      <c r="K251" s="23"/>
      <c r="N251" s="16"/>
      <c r="R251" s="24"/>
      <c r="U251" s="16"/>
      <c r="V251" s="115"/>
      <c r="Z251" s="24"/>
      <c r="AC251" s="16"/>
      <c r="AF251" s="212"/>
      <c r="AG251" s="212"/>
      <c r="AH251" s="212"/>
    </row>
    <row r="252" spans="7:34" s="22" customFormat="1" ht="12.75">
      <c r="G252" s="16"/>
      <c r="K252" s="23"/>
      <c r="N252" s="16"/>
      <c r="R252" s="24"/>
      <c r="U252" s="16"/>
      <c r="V252" s="115"/>
      <c r="Z252" s="24"/>
      <c r="AC252" s="16"/>
      <c r="AF252" s="212"/>
      <c r="AG252" s="212"/>
      <c r="AH252" s="212"/>
    </row>
    <row r="253" spans="7:34" s="22" customFormat="1" ht="12.75">
      <c r="G253" s="16"/>
      <c r="K253" s="23"/>
      <c r="N253" s="16"/>
      <c r="R253" s="24"/>
      <c r="U253" s="16"/>
      <c r="V253" s="115"/>
      <c r="Z253" s="24"/>
      <c r="AC253" s="16"/>
      <c r="AF253" s="212"/>
      <c r="AG253" s="212"/>
      <c r="AH253" s="212"/>
    </row>
    <row r="254" spans="7:34" s="22" customFormat="1" ht="12.75">
      <c r="G254" s="16"/>
      <c r="K254" s="23"/>
      <c r="N254" s="16"/>
      <c r="R254" s="24"/>
      <c r="U254" s="16"/>
      <c r="V254" s="115"/>
      <c r="Z254" s="24"/>
      <c r="AC254" s="16"/>
      <c r="AF254" s="212"/>
      <c r="AG254" s="212"/>
      <c r="AH254" s="212"/>
    </row>
    <row r="255" spans="7:34" s="22" customFormat="1" ht="12.75">
      <c r="G255" s="16"/>
      <c r="K255" s="23"/>
      <c r="N255" s="16"/>
      <c r="R255" s="24"/>
      <c r="U255" s="16"/>
      <c r="V255" s="115"/>
      <c r="Z255" s="24"/>
      <c r="AC255" s="16"/>
      <c r="AF255" s="212"/>
      <c r="AG255" s="212"/>
      <c r="AH255" s="212"/>
    </row>
    <row r="256" spans="7:34" s="22" customFormat="1" ht="12.75">
      <c r="G256" s="16"/>
      <c r="K256" s="23"/>
      <c r="N256" s="16"/>
      <c r="R256" s="24"/>
      <c r="U256" s="16"/>
      <c r="V256" s="115"/>
      <c r="Z256" s="24"/>
      <c r="AC256" s="16"/>
      <c r="AF256" s="212"/>
      <c r="AG256" s="212"/>
      <c r="AH256" s="212"/>
    </row>
    <row r="257" spans="7:34" s="22" customFormat="1" ht="12.75">
      <c r="G257" s="16"/>
      <c r="K257" s="23"/>
      <c r="N257" s="16"/>
      <c r="R257" s="24"/>
      <c r="U257" s="16"/>
      <c r="V257" s="115"/>
      <c r="Z257" s="24"/>
      <c r="AC257" s="16"/>
      <c r="AF257" s="212"/>
      <c r="AG257" s="212"/>
      <c r="AH257" s="212"/>
    </row>
    <row r="258" spans="7:34" s="22" customFormat="1" ht="12.75">
      <c r="G258" s="16"/>
      <c r="K258" s="23"/>
      <c r="N258" s="16"/>
      <c r="R258" s="24"/>
      <c r="U258" s="16"/>
      <c r="V258" s="115"/>
      <c r="Z258" s="24"/>
      <c r="AC258" s="16"/>
      <c r="AF258" s="212"/>
      <c r="AG258" s="212"/>
      <c r="AH258" s="212"/>
    </row>
    <row r="259" spans="7:34" s="22" customFormat="1" ht="12.75">
      <c r="G259" s="16"/>
      <c r="K259" s="23"/>
      <c r="N259" s="16"/>
      <c r="R259" s="24"/>
      <c r="U259" s="16"/>
      <c r="V259" s="115"/>
      <c r="Z259" s="24"/>
      <c r="AC259" s="16"/>
      <c r="AF259" s="212"/>
      <c r="AG259" s="212"/>
      <c r="AH259" s="212"/>
    </row>
    <row r="260" spans="7:34" s="22" customFormat="1" ht="12.75">
      <c r="G260" s="16"/>
      <c r="K260" s="23"/>
      <c r="N260" s="16"/>
      <c r="R260" s="24"/>
      <c r="U260" s="16"/>
      <c r="V260" s="115"/>
      <c r="Z260" s="24"/>
      <c r="AC260" s="16"/>
      <c r="AF260" s="212"/>
      <c r="AG260" s="212"/>
      <c r="AH260" s="212"/>
    </row>
    <row r="261" spans="7:34" s="22" customFormat="1" ht="12.75">
      <c r="G261" s="16"/>
      <c r="K261" s="23"/>
      <c r="N261" s="16"/>
      <c r="R261" s="24"/>
      <c r="U261" s="16"/>
      <c r="V261" s="115"/>
      <c r="Z261" s="24"/>
      <c r="AC261" s="16"/>
      <c r="AF261" s="212"/>
      <c r="AG261" s="212"/>
      <c r="AH261" s="212"/>
    </row>
    <row r="262" spans="7:34" s="22" customFormat="1" ht="12.75">
      <c r="G262" s="16"/>
      <c r="K262" s="23"/>
      <c r="N262" s="16"/>
      <c r="R262" s="24"/>
      <c r="U262" s="16"/>
      <c r="V262" s="115"/>
      <c r="Z262" s="24"/>
      <c r="AC262" s="16"/>
      <c r="AF262" s="212"/>
      <c r="AG262" s="212"/>
      <c r="AH262" s="212"/>
    </row>
    <row r="263" spans="7:34" s="22" customFormat="1" ht="12.75">
      <c r="G263" s="16"/>
      <c r="K263" s="23"/>
      <c r="N263" s="16"/>
      <c r="R263" s="24"/>
      <c r="U263" s="16"/>
      <c r="V263" s="115"/>
      <c r="Z263" s="24"/>
      <c r="AC263" s="16"/>
      <c r="AF263" s="212"/>
      <c r="AG263" s="212"/>
      <c r="AH263" s="212"/>
    </row>
    <row r="264" spans="7:34" s="22" customFormat="1" ht="12.75">
      <c r="G264" s="16"/>
      <c r="K264" s="23"/>
      <c r="N264" s="16"/>
      <c r="R264" s="24"/>
      <c r="U264" s="16"/>
      <c r="V264" s="115"/>
      <c r="Z264" s="24"/>
      <c r="AC264" s="16"/>
      <c r="AF264" s="212"/>
      <c r="AG264" s="212"/>
      <c r="AH264" s="212"/>
    </row>
    <row r="265" spans="7:34" s="22" customFormat="1" ht="12.75">
      <c r="G265" s="16"/>
      <c r="K265" s="23"/>
      <c r="N265" s="16"/>
      <c r="R265" s="24"/>
      <c r="U265" s="16"/>
      <c r="V265" s="115"/>
      <c r="Z265" s="24"/>
      <c r="AC265" s="16"/>
      <c r="AF265" s="212"/>
      <c r="AG265" s="212"/>
      <c r="AH265" s="212"/>
    </row>
    <row r="266" spans="7:34" s="22" customFormat="1" ht="12.75">
      <c r="G266" s="16"/>
      <c r="K266" s="23"/>
      <c r="N266" s="16"/>
      <c r="R266" s="24"/>
      <c r="U266" s="16"/>
      <c r="V266" s="115"/>
      <c r="Z266" s="24"/>
      <c r="AC266" s="16"/>
      <c r="AF266" s="212"/>
      <c r="AG266" s="212"/>
      <c r="AH266" s="212"/>
    </row>
    <row r="267" spans="7:34" s="22" customFormat="1" ht="12.75">
      <c r="G267" s="16"/>
      <c r="K267" s="23"/>
      <c r="N267" s="16"/>
      <c r="R267" s="24"/>
      <c r="U267" s="16"/>
      <c r="V267" s="115"/>
      <c r="Z267" s="24"/>
      <c r="AC267" s="16"/>
      <c r="AF267" s="212"/>
      <c r="AG267" s="212"/>
      <c r="AH267" s="212"/>
    </row>
    <row r="268" spans="7:34" s="22" customFormat="1" ht="12.75">
      <c r="G268" s="16"/>
      <c r="K268" s="23"/>
      <c r="N268" s="16"/>
      <c r="R268" s="24"/>
      <c r="U268" s="16"/>
      <c r="V268" s="115"/>
      <c r="Z268" s="24"/>
      <c r="AC268" s="16"/>
      <c r="AF268" s="212"/>
      <c r="AG268" s="212"/>
      <c r="AH268" s="212"/>
    </row>
    <row r="269" spans="7:34" s="22" customFormat="1" ht="12.75">
      <c r="G269" s="16"/>
      <c r="K269" s="23"/>
      <c r="N269" s="16"/>
      <c r="R269" s="24"/>
      <c r="U269" s="16"/>
      <c r="V269" s="115"/>
      <c r="Z269" s="24"/>
      <c r="AC269" s="16"/>
      <c r="AF269" s="212"/>
      <c r="AG269" s="212"/>
      <c r="AH269" s="212"/>
    </row>
    <row r="270" spans="7:34" s="22" customFormat="1" ht="12.75">
      <c r="G270" s="16"/>
      <c r="K270" s="23"/>
      <c r="N270" s="16"/>
      <c r="R270" s="24"/>
      <c r="U270" s="16"/>
      <c r="V270" s="115"/>
      <c r="Z270" s="24"/>
      <c r="AC270" s="16"/>
      <c r="AF270" s="212"/>
      <c r="AG270" s="212"/>
      <c r="AH270" s="212"/>
    </row>
    <row r="271" spans="7:34" s="22" customFormat="1" ht="12.75">
      <c r="G271" s="16"/>
      <c r="K271" s="23"/>
      <c r="N271" s="16"/>
      <c r="R271" s="24"/>
      <c r="U271" s="16"/>
      <c r="V271" s="115"/>
      <c r="Z271" s="24"/>
      <c r="AC271" s="16"/>
      <c r="AF271" s="212"/>
      <c r="AG271" s="212"/>
      <c r="AH271" s="212"/>
    </row>
    <row r="272" spans="7:34" s="22" customFormat="1" ht="12.75">
      <c r="G272" s="16"/>
      <c r="K272" s="23"/>
      <c r="N272" s="16"/>
      <c r="R272" s="24"/>
      <c r="U272" s="16"/>
      <c r="V272" s="115"/>
      <c r="Z272" s="24"/>
      <c r="AC272" s="16"/>
      <c r="AF272" s="212"/>
      <c r="AG272" s="212"/>
      <c r="AH272" s="212"/>
    </row>
    <row r="273" spans="7:34" s="22" customFormat="1" ht="12.75">
      <c r="G273" s="16"/>
      <c r="K273" s="23"/>
      <c r="N273" s="16"/>
      <c r="R273" s="24"/>
      <c r="U273" s="16"/>
      <c r="V273" s="115"/>
      <c r="Z273" s="24"/>
      <c r="AC273" s="16"/>
      <c r="AF273" s="212"/>
      <c r="AG273" s="212"/>
      <c r="AH273" s="212"/>
    </row>
    <row r="274" spans="7:34" s="22" customFormat="1" ht="12.75">
      <c r="G274" s="16"/>
      <c r="K274" s="23"/>
      <c r="N274" s="16"/>
      <c r="R274" s="24"/>
      <c r="U274" s="16"/>
      <c r="V274" s="115"/>
      <c r="Z274" s="24"/>
      <c r="AC274" s="16"/>
      <c r="AF274" s="212"/>
      <c r="AG274" s="212"/>
      <c r="AH274" s="212"/>
    </row>
    <row r="275" spans="7:34" s="22" customFormat="1" ht="12.75">
      <c r="G275" s="16"/>
      <c r="K275" s="23"/>
      <c r="N275" s="16"/>
      <c r="R275" s="24"/>
      <c r="U275" s="16"/>
      <c r="V275" s="115"/>
      <c r="Z275" s="24"/>
      <c r="AC275" s="16"/>
      <c r="AF275" s="212"/>
      <c r="AG275" s="212"/>
      <c r="AH275" s="212"/>
    </row>
    <row r="276" spans="7:34" s="22" customFormat="1" ht="12.75">
      <c r="G276" s="16"/>
      <c r="K276" s="23"/>
      <c r="N276" s="16"/>
      <c r="R276" s="24"/>
      <c r="U276" s="16"/>
      <c r="V276" s="115"/>
      <c r="Z276" s="24"/>
      <c r="AC276" s="16"/>
      <c r="AF276" s="212"/>
      <c r="AG276" s="212"/>
      <c r="AH276" s="212"/>
    </row>
    <row r="277" spans="7:34" s="22" customFormat="1" ht="12.75">
      <c r="G277" s="16"/>
      <c r="K277" s="23"/>
      <c r="N277" s="16"/>
      <c r="R277" s="24"/>
      <c r="U277" s="16"/>
      <c r="V277" s="115"/>
      <c r="Z277" s="24"/>
      <c r="AC277" s="16"/>
      <c r="AF277" s="212"/>
      <c r="AG277" s="212"/>
      <c r="AH277" s="212"/>
    </row>
    <row r="278" spans="7:34" s="22" customFormat="1" ht="12.75">
      <c r="G278" s="16"/>
      <c r="K278" s="23"/>
      <c r="N278" s="16"/>
      <c r="R278" s="24"/>
      <c r="U278" s="16"/>
      <c r="V278" s="115"/>
      <c r="Z278" s="24"/>
      <c r="AC278" s="16"/>
      <c r="AF278" s="212"/>
      <c r="AG278" s="212"/>
      <c r="AH278" s="212"/>
    </row>
    <row r="279" spans="7:34" s="22" customFormat="1" ht="12.75">
      <c r="G279" s="16"/>
      <c r="K279" s="23"/>
      <c r="N279" s="16"/>
      <c r="R279" s="24"/>
      <c r="U279" s="16"/>
      <c r="V279" s="115"/>
      <c r="Z279" s="24"/>
      <c r="AC279" s="16"/>
      <c r="AF279" s="212"/>
      <c r="AG279" s="212"/>
      <c r="AH279" s="212"/>
    </row>
    <row r="280" spans="7:34" s="22" customFormat="1" ht="12.75">
      <c r="G280" s="16"/>
      <c r="K280" s="23"/>
      <c r="N280" s="16"/>
      <c r="R280" s="24"/>
      <c r="U280" s="16"/>
      <c r="V280" s="115"/>
      <c r="Z280" s="24"/>
      <c r="AC280" s="16"/>
      <c r="AF280" s="212"/>
      <c r="AG280" s="212"/>
      <c r="AH280" s="212"/>
    </row>
    <row r="281" spans="7:34" s="22" customFormat="1" ht="12.75">
      <c r="G281" s="16"/>
      <c r="K281" s="23"/>
      <c r="N281" s="16"/>
      <c r="R281" s="24"/>
      <c r="U281" s="16"/>
      <c r="V281" s="115"/>
      <c r="Z281" s="24"/>
      <c r="AC281" s="16"/>
      <c r="AF281" s="212"/>
      <c r="AG281" s="212"/>
      <c r="AH281" s="212"/>
    </row>
    <row r="282" spans="7:34" s="22" customFormat="1" ht="12.75">
      <c r="G282" s="16"/>
      <c r="K282" s="23"/>
      <c r="N282" s="16"/>
      <c r="R282" s="24"/>
      <c r="U282" s="16"/>
      <c r="V282" s="115"/>
      <c r="Z282" s="24"/>
      <c r="AC282" s="16"/>
      <c r="AF282" s="212"/>
      <c r="AG282" s="212"/>
      <c r="AH282" s="212"/>
    </row>
    <row r="283" spans="7:34" s="22" customFormat="1" ht="12.75">
      <c r="G283" s="16"/>
      <c r="K283" s="23"/>
      <c r="N283" s="16"/>
      <c r="R283" s="24"/>
      <c r="U283" s="16"/>
      <c r="V283" s="115"/>
      <c r="Z283" s="24"/>
      <c r="AC283" s="16"/>
      <c r="AF283" s="212"/>
      <c r="AG283" s="212"/>
      <c r="AH283" s="212"/>
    </row>
    <row r="284" spans="7:34" s="22" customFormat="1" ht="12.75">
      <c r="G284" s="16"/>
      <c r="K284" s="23"/>
      <c r="N284" s="16"/>
      <c r="R284" s="24"/>
      <c r="U284" s="16"/>
      <c r="V284" s="115"/>
      <c r="Z284" s="24"/>
      <c r="AC284" s="16"/>
      <c r="AF284" s="212"/>
      <c r="AG284" s="212"/>
      <c r="AH284" s="212"/>
    </row>
    <row r="285" spans="7:34" s="22" customFormat="1" ht="12.75">
      <c r="G285" s="16"/>
      <c r="K285" s="23"/>
      <c r="N285" s="16"/>
      <c r="R285" s="24"/>
      <c r="U285" s="16"/>
      <c r="V285" s="115"/>
      <c r="Z285" s="24"/>
      <c r="AC285" s="16"/>
      <c r="AF285" s="212"/>
      <c r="AG285" s="212"/>
      <c r="AH285" s="212"/>
    </row>
    <row r="286" spans="7:34" s="22" customFormat="1" ht="12.75">
      <c r="G286" s="16"/>
      <c r="K286" s="23"/>
      <c r="N286" s="16"/>
      <c r="R286" s="24"/>
      <c r="U286" s="16"/>
      <c r="V286" s="115"/>
      <c r="Z286" s="24"/>
      <c r="AC286" s="16"/>
      <c r="AF286" s="212"/>
      <c r="AG286" s="212"/>
      <c r="AH286" s="212"/>
    </row>
    <row r="287" spans="7:34" s="22" customFormat="1" ht="12.75">
      <c r="G287" s="16"/>
      <c r="K287" s="23"/>
      <c r="N287" s="16"/>
      <c r="R287" s="24"/>
      <c r="U287" s="16"/>
      <c r="V287" s="115"/>
      <c r="Z287" s="24"/>
      <c r="AC287" s="16"/>
      <c r="AF287" s="212"/>
      <c r="AG287" s="212"/>
      <c r="AH287" s="212"/>
    </row>
    <row r="288" spans="7:34" s="22" customFormat="1" ht="12.75">
      <c r="G288" s="16"/>
      <c r="K288" s="23"/>
      <c r="N288" s="16"/>
      <c r="R288" s="24"/>
      <c r="U288" s="16"/>
      <c r="V288" s="115"/>
      <c r="Z288" s="24"/>
      <c r="AC288" s="16"/>
      <c r="AF288" s="212"/>
      <c r="AG288" s="212"/>
      <c r="AH288" s="212"/>
    </row>
    <row r="289" spans="7:34" s="22" customFormat="1" ht="12.75">
      <c r="G289" s="16"/>
      <c r="K289" s="23"/>
      <c r="N289" s="16"/>
      <c r="R289" s="24"/>
      <c r="U289" s="16"/>
      <c r="V289" s="115"/>
      <c r="Z289" s="24"/>
      <c r="AC289" s="16"/>
      <c r="AF289" s="212"/>
      <c r="AG289" s="212"/>
      <c r="AH289" s="212"/>
    </row>
    <row r="290" spans="7:34" s="22" customFormat="1" ht="12.75">
      <c r="G290" s="16"/>
      <c r="K290" s="23"/>
      <c r="N290" s="16"/>
      <c r="R290" s="24"/>
      <c r="U290" s="16"/>
      <c r="V290" s="115"/>
      <c r="Z290" s="24"/>
      <c r="AC290" s="16"/>
      <c r="AF290" s="212"/>
      <c r="AG290" s="212"/>
      <c r="AH290" s="212"/>
    </row>
    <row r="291" spans="7:34" s="22" customFormat="1" ht="12.75">
      <c r="G291" s="16"/>
      <c r="K291" s="23"/>
      <c r="N291" s="16"/>
      <c r="R291" s="24"/>
      <c r="U291" s="16"/>
      <c r="V291" s="115"/>
      <c r="Z291" s="24"/>
      <c r="AC291" s="16"/>
      <c r="AF291" s="212"/>
      <c r="AG291" s="212"/>
      <c r="AH291" s="212"/>
    </row>
    <row r="292" spans="7:34" s="22" customFormat="1" ht="12.75">
      <c r="G292" s="16"/>
      <c r="K292" s="23"/>
      <c r="N292" s="16"/>
      <c r="R292" s="24"/>
      <c r="U292" s="16"/>
      <c r="V292" s="115"/>
      <c r="Z292" s="24"/>
      <c r="AC292" s="16"/>
      <c r="AF292" s="212"/>
      <c r="AG292" s="212"/>
      <c r="AH292" s="212"/>
    </row>
    <row r="293" spans="7:34" s="22" customFormat="1" ht="12.75">
      <c r="G293" s="16"/>
      <c r="K293" s="23"/>
      <c r="N293" s="16"/>
      <c r="R293" s="24"/>
      <c r="U293" s="16"/>
      <c r="V293" s="115"/>
      <c r="Z293" s="24"/>
      <c r="AC293" s="16"/>
      <c r="AF293" s="212"/>
      <c r="AG293" s="212"/>
      <c r="AH293" s="212"/>
    </row>
    <row r="294" spans="7:34" s="22" customFormat="1" ht="12.75">
      <c r="G294" s="16"/>
      <c r="K294" s="23"/>
      <c r="N294" s="16"/>
      <c r="R294" s="24"/>
      <c r="U294" s="16"/>
      <c r="V294" s="115"/>
      <c r="Z294" s="24"/>
      <c r="AC294" s="16"/>
      <c r="AF294" s="212"/>
      <c r="AG294" s="212"/>
      <c r="AH294" s="212"/>
    </row>
    <row r="295" spans="7:34" s="22" customFormat="1" ht="12.75">
      <c r="G295" s="16"/>
      <c r="K295" s="23"/>
      <c r="N295" s="16"/>
      <c r="R295" s="24"/>
      <c r="U295" s="16"/>
      <c r="V295" s="115"/>
      <c r="Z295" s="24"/>
      <c r="AC295" s="16"/>
      <c r="AF295" s="212"/>
      <c r="AG295" s="212"/>
      <c r="AH295" s="212"/>
    </row>
    <row r="296" spans="7:34" s="22" customFormat="1" ht="12.75">
      <c r="G296" s="16"/>
      <c r="K296" s="23"/>
      <c r="N296" s="16"/>
      <c r="R296" s="24"/>
      <c r="U296" s="16"/>
      <c r="V296" s="115"/>
      <c r="Z296" s="24"/>
      <c r="AC296" s="16"/>
      <c r="AF296" s="212"/>
      <c r="AG296" s="212"/>
      <c r="AH296" s="212"/>
    </row>
    <row r="297" spans="7:34" s="22" customFormat="1" ht="12.75">
      <c r="G297" s="16"/>
      <c r="K297" s="23"/>
      <c r="N297" s="16"/>
      <c r="R297" s="24"/>
      <c r="U297" s="16"/>
      <c r="V297" s="115"/>
      <c r="Z297" s="24"/>
      <c r="AC297" s="16"/>
      <c r="AF297" s="212"/>
      <c r="AG297" s="212"/>
      <c r="AH297" s="212"/>
    </row>
    <row r="298" spans="7:34" s="22" customFormat="1" ht="12.75">
      <c r="G298" s="16"/>
      <c r="K298" s="23"/>
      <c r="N298" s="16"/>
      <c r="R298" s="24"/>
      <c r="U298" s="16"/>
      <c r="V298" s="115"/>
      <c r="Z298" s="24"/>
      <c r="AC298" s="16"/>
      <c r="AF298" s="212"/>
      <c r="AG298" s="212"/>
      <c r="AH298" s="212"/>
    </row>
    <row r="299" spans="7:34" s="22" customFormat="1" ht="12.75">
      <c r="G299" s="16"/>
      <c r="K299" s="23"/>
      <c r="N299" s="16"/>
      <c r="R299" s="24"/>
      <c r="U299" s="16"/>
      <c r="V299" s="115"/>
      <c r="Z299" s="24"/>
      <c r="AC299" s="16"/>
      <c r="AF299" s="212"/>
      <c r="AG299" s="212"/>
      <c r="AH299" s="212"/>
    </row>
    <row r="300" spans="7:34" s="22" customFormat="1" ht="12.75">
      <c r="G300" s="16"/>
      <c r="K300" s="23"/>
      <c r="N300" s="16"/>
      <c r="R300" s="24"/>
      <c r="U300" s="16"/>
      <c r="V300" s="115"/>
      <c r="Z300" s="24"/>
      <c r="AC300" s="16"/>
      <c r="AF300" s="212"/>
      <c r="AG300" s="212"/>
      <c r="AH300" s="212"/>
    </row>
    <row r="301" spans="7:34" s="22" customFormat="1" ht="12.75">
      <c r="G301" s="16"/>
      <c r="K301" s="23"/>
      <c r="N301" s="16"/>
      <c r="R301" s="24"/>
      <c r="U301" s="16"/>
      <c r="V301" s="115"/>
      <c r="Z301" s="24"/>
      <c r="AC301" s="16"/>
      <c r="AF301" s="212"/>
      <c r="AG301" s="212"/>
      <c r="AH301" s="212"/>
    </row>
    <row r="302" spans="7:34" s="22" customFormat="1" ht="12.75">
      <c r="G302" s="16"/>
      <c r="K302" s="23"/>
      <c r="N302" s="16"/>
      <c r="R302" s="24"/>
      <c r="U302" s="16"/>
      <c r="V302" s="115"/>
      <c r="Z302" s="24"/>
      <c r="AC302" s="16"/>
      <c r="AF302" s="212"/>
      <c r="AG302" s="212"/>
      <c r="AH302" s="212"/>
    </row>
    <row r="303" spans="7:34" s="22" customFormat="1" ht="12.75">
      <c r="G303" s="16"/>
      <c r="K303" s="23"/>
      <c r="N303" s="16"/>
      <c r="R303" s="24"/>
      <c r="U303" s="16"/>
      <c r="V303" s="115"/>
      <c r="Z303" s="24"/>
      <c r="AC303" s="16"/>
      <c r="AF303" s="212"/>
      <c r="AG303" s="212"/>
      <c r="AH303" s="212"/>
    </row>
    <row r="304" spans="7:34" s="22" customFormat="1" ht="12.75">
      <c r="G304" s="16"/>
      <c r="K304" s="23"/>
      <c r="N304" s="16"/>
      <c r="R304" s="24"/>
      <c r="U304" s="16"/>
      <c r="V304" s="115"/>
      <c r="Z304" s="24"/>
      <c r="AC304" s="16"/>
      <c r="AF304" s="212"/>
      <c r="AG304" s="212"/>
      <c r="AH304" s="212"/>
    </row>
    <row r="305" spans="7:34" s="22" customFormat="1" ht="12.75">
      <c r="G305" s="16"/>
      <c r="K305" s="23"/>
      <c r="N305" s="16"/>
      <c r="R305" s="24"/>
      <c r="U305" s="16"/>
      <c r="V305" s="115"/>
      <c r="Z305" s="24"/>
      <c r="AC305" s="16"/>
      <c r="AF305" s="212"/>
      <c r="AG305" s="212"/>
      <c r="AH305" s="212"/>
    </row>
    <row r="306" spans="7:34" s="22" customFormat="1" ht="12.75">
      <c r="G306" s="16"/>
      <c r="K306" s="23"/>
      <c r="N306" s="16"/>
      <c r="R306" s="24"/>
      <c r="U306" s="16"/>
      <c r="V306" s="115"/>
      <c r="Z306" s="24"/>
      <c r="AC306" s="16"/>
      <c r="AF306" s="212"/>
      <c r="AG306" s="212"/>
      <c r="AH306" s="212"/>
    </row>
    <row r="307" spans="7:34" s="22" customFormat="1" ht="12.75">
      <c r="G307" s="16"/>
      <c r="K307" s="23"/>
      <c r="N307" s="16"/>
      <c r="R307" s="24"/>
      <c r="U307" s="16"/>
      <c r="V307" s="115"/>
      <c r="Z307" s="24"/>
      <c r="AC307" s="16"/>
      <c r="AF307" s="212"/>
      <c r="AG307" s="212"/>
      <c r="AH307" s="212"/>
    </row>
    <row r="308" spans="7:34" s="22" customFormat="1" ht="12.75">
      <c r="G308" s="16"/>
      <c r="K308" s="23"/>
      <c r="N308" s="16"/>
      <c r="R308" s="24"/>
      <c r="U308" s="16"/>
      <c r="V308" s="115"/>
      <c r="Z308" s="24"/>
      <c r="AC308" s="16"/>
      <c r="AF308" s="212"/>
      <c r="AG308" s="212"/>
      <c r="AH308" s="212"/>
    </row>
    <row r="309" spans="7:34" s="22" customFormat="1" ht="12.75">
      <c r="G309" s="16"/>
      <c r="K309" s="23"/>
      <c r="N309" s="16"/>
      <c r="R309" s="24"/>
      <c r="U309" s="16"/>
      <c r="V309" s="115"/>
      <c r="Z309" s="24"/>
      <c r="AC309" s="16"/>
      <c r="AF309" s="212"/>
      <c r="AG309" s="212"/>
      <c r="AH309" s="212"/>
    </row>
    <row r="310" spans="7:34" s="22" customFormat="1" ht="12.75">
      <c r="G310" s="16"/>
      <c r="K310" s="23"/>
      <c r="N310" s="16"/>
      <c r="R310" s="24"/>
      <c r="U310" s="16"/>
      <c r="V310" s="115"/>
      <c r="Z310" s="24"/>
      <c r="AC310" s="16"/>
      <c r="AF310" s="212"/>
      <c r="AG310" s="212"/>
      <c r="AH310" s="212"/>
    </row>
    <row r="311" spans="7:34" s="22" customFormat="1" ht="12.75">
      <c r="G311" s="16"/>
      <c r="K311" s="23"/>
      <c r="N311" s="16"/>
      <c r="R311" s="24"/>
      <c r="U311" s="16"/>
      <c r="V311" s="115"/>
      <c r="Z311" s="24"/>
      <c r="AC311" s="16"/>
      <c r="AF311" s="212"/>
      <c r="AG311" s="212"/>
      <c r="AH311" s="212"/>
    </row>
    <row r="312" spans="7:34" s="22" customFormat="1" ht="12.75">
      <c r="G312" s="16"/>
      <c r="K312" s="23"/>
      <c r="N312" s="16"/>
      <c r="R312" s="24"/>
      <c r="U312" s="16"/>
      <c r="V312" s="115"/>
      <c r="Z312" s="24"/>
      <c r="AC312" s="16"/>
      <c r="AF312" s="212"/>
      <c r="AG312" s="212"/>
      <c r="AH312" s="212"/>
    </row>
    <row r="313" spans="7:34" s="22" customFormat="1" ht="12.75">
      <c r="G313" s="16"/>
      <c r="K313" s="23"/>
      <c r="N313" s="16"/>
      <c r="R313" s="24"/>
      <c r="U313" s="16"/>
      <c r="V313" s="115"/>
      <c r="Z313" s="24"/>
      <c r="AC313" s="16"/>
      <c r="AF313" s="212"/>
      <c r="AG313" s="212"/>
      <c r="AH313" s="212"/>
    </row>
    <row r="314" spans="7:34" s="22" customFormat="1" ht="12.75">
      <c r="G314" s="16"/>
      <c r="K314" s="23"/>
      <c r="N314" s="16"/>
      <c r="R314" s="24"/>
      <c r="U314" s="16"/>
      <c r="V314" s="115"/>
      <c r="Z314" s="24"/>
      <c r="AC314" s="16"/>
      <c r="AF314" s="212"/>
      <c r="AG314" s="212"/>
      <c r="AH314" s="212"/>
    </row>
    <row r="315" spans="7:34" s="22" customFormat="1" ht="12.75">
      <c r="G315" s="16"/>
      <c r="K315" s="23"/>
      <c r="N315" s="16"/>
      <c r="R315" s="24"/>
      <c r="U315" s="16"/>
      <c r="V315" s="115"/>
      <c r="Z315" s="24"/>
      <c r="AC315" s="16"/>
      <c r="AF315" s="212"/>
      <c r="AG315" s="212"/>
      <c r="AH315" s="212"/>
    </row>
    <row r="316" spans="7:34" s="22" customFormat="1" ht="12.75">
      <c r="G316" s="16"/>
      <c r="K316" s="23"/>
      <c r="N316" s="16"/>
      <c r="R316" s="24"/>
      <c r="U316" s="16"/>
      <c r="V316" s="115"/>
      <c r="Z316" s="24"/>
      <c r="AC316" s="16"/>
      <c r="AF316" s="212"/>
      <c r="AG316" s="212"/>
      <c r="AH316" s="212"/>
    </row>
    <row r="317" spans="7:34" s="22" customFormat="1" ht="12.75">
      <c r="G317" s="16"/>
      <c r="K317" s="23"/>
      <c r="N317" s="16"/>
      <c r="R317" s="24"/>
      <c r="U317" s="16"/>
      <c r="V317" s="115"/>
      <c r="Z317" s="24"/>
      <c r="AC317" s="16"/>
      <c r="AF317" s="212"/>
      <c r="AG317" s="212"/>
      <c r="AH317" s="212"/>
    </row>
    <row r="318" spans="7:34" s="22" customFormat="1" ht="12.75">
      <c r="G318" s="16"/>
      <c r="K318" s="23"/>
      <c r="N318" s="16"/>
      <c r="R318" s="24"/>
      <c r="U318" s="16"/>
      <c r="V318" s="115"/>
      <c r="Z318" s="24"/>
      <c r="AC318" s="16"/>
      <c r="AF318" s="212"/>
      <c r="AG318" s="212"/>
      <c r="AH318" s="212"/>
    </row>
    <row r="319" spans="7:34" s="22" customFormat="1" ht="12.75">
      <c r="G319" s="16"/>
      <c r="K319" s="23"/>
      <c r="N319" s="16"/>
      <c r="R319" s="24"/>
      <c r="U319" s="16"/>
      <c r="V319" s="115"/>
      <c r="Z319" s="24"/>
      <c r="AC319" s="16"/>
      <c r="AF319" s="212"/>
      <c r="AG319" s="212"/>
      <c r="AH319" s="212"/>
    </row>
    <row r="320" spans="7:34" s="22" customFormat="1" ht="12.75">
      <c r="G320" s="16"/>
      <c r="K320" s="23"/>
      <c r="N320" s="16"/>
      <c r="R320" s="24"/>
      <c r="U320" s="16"/>
      <c r="V320" s="115"/>
      <c r="Z320" s="24"/>
      <c r="AC320" s="16"/>
      <c r="AF320" s="212"/>
      <c r="AG320" s="212"/>
      <c r="AH320" s="212"/>
    </row>
    <row r="321" spans="7:34" s="22" customFormat="1" ht="12.75">
      <c r="G321" s="16"/>
      <c r="K321" s="23"/>
      <c r="N321" s="16"/>
      <c r="R321" s="24"/>
      <c r="U321" s="16"/>
      <c r="V321" s="115"/>
      <c r="Z321" s="24"/>
      <c r="AC321" s="16"/>
      <c r="AF321" s="212"/>
      <c r="AG321" s="212"/>
      <c r="AH321" s="212"/>
    </row>
    <row r="322" spans="7:34" s="22" customFormat="1" ht="12.75">
      <c r="G322" s="16"/>
      <c r="K322" s="23"/>
      <c r="N322" s="16"/>
      <c r="R322" s="24"/>
      <c r="U322" s="16"/>
      <c r="V322" s="115"/>
      <c r="Z322" s="24"/>
      <c r="AC322" s="16"/>
      <c r="AF322" s="212"/>
      <c r="AG322" s="212"/>
      <c r="AH322" s="212"/>
    </row>
    <row r="323" spans="7:34" s="22" customFormat="1" ht="12.75">
      <c r="G323" s="16"/>
      <c r="K323" s="23"/>
      <c r="N323" s="16"/>
      <c r="R323" s="24"/>
      <c r="U323" s="16"/>
      <c r="V323" s="115"/>
      <c r="Z323" s="24"/>
      <c r="AC323" s="16"/>
      <c r="AF323" s="212"/>
      <c r="AG323" s="212"/>
      <c r="AH323" s="212"/>
    </row>
    <row r="324" spans="7:34" s="22" customFormat="1" ht="12.75">
      <c r="G324" s="16"/>
      <c r="K324" s="23"/>
      <c r="N324" s="16"/>
      <c r="R324" s="24"/>
      <c r="U324" s="16"/>
      <c r="V324" s="115"/>
      <c r="Z324" s="24"/>
      <c r="AC324" s="16"/>
      <c r="AF324" s="212"/>
      <c r="AG324" s="212"/>
      <c r="AH324" s="212"/>
    </row>
    <row r="325" spans="7:34" s="22" customFormat="1" ht="12.75">
      <c r="G325" s="16"/>
      <c r="K325" s="23"/>
      <c r="N325" s="16"/>
      <c r="R325" s="24"/>
      <c r="U325" s="16"/>
      <c r="V325" s="115"/>
      <c r="Z325" s="24"/>
      <c r="AC325" s="16"/>
      <c r="AF325" s="212"/>
      <c r="AG325" s="212"/>
      <c r="AH325" s="212"/>
    </row>
    <row r="326" spans="7:34" s="22" customFormat="1" ht="12.75">
      <c r="G326" s="16"/>
      <c r="K326" s="23"/>
      <c r="N326" s="16"/>
      <c r="R326" s="24"/>
      <c r="U326" s="16"/>
      <c r="V326" s="115"/>
      <c r="Z326" s="24"/>
      <c r="AC326" s="16"/>
      <c r="AF326" s="212"/>
      <c r="AG326" s="212"/>
      <c r="AH326" s="212"/>
    </row>
    <row r="327" spans="7:34" s="22" customFormat="1" ht="12.75">
      <c r="G327" s="16"/>
      <c r="K327" s="23"/>
      <c r="N327" s="16"/>
      <c r="R327" s="24"/>
      <c r="U327" s="16"/>
      <c r="V327" s="115"/>
      <c r="Z327" s="24"/>
      <c r="AC327" s="16"/>
      <c r="AF327" s="212"/>
      <c r="AG327" s="212"/>
      <c r="AH327" s="212"/>
    </row>
    <row r="328" spans="7:34" s="22" customFormat="1" ht="12.75">
      <c r="G328" s="16"/>
      <c r="K328" s="23"/>
      <c r="N328" s="16"/>
      <c r="R328" s="24"/>
      <c r="U328" s="16"/>
      <c r="V328" s="115"/>
      <c r="Z328" s="24"/>
      <c r="AC328" s="16"/>
      <c r="AF328" s="212"/>
      <c r="AG328" s="212"/>
      <c r="AH328" s="212"/>
    </row>
    <row r="329" spans="7:34" s="22" customFormat="1" ht="12.75">
      <c r="G329" s="16"/>
      <c r="K329" s="23"/>
      <c r="N329" s="16"/>
      <c r="R329" s="24"/>
      <c r="U329" s="16"/>
      <c r="V329" s="115"/>
      <c r="Z329" s="24"/>
      <c r="AC329" s="16"/>
      <c r="AF329" s="212"/>
      <c r="AG329" s="212"/>
      <c r="AH329" s="212"/>
    </row>
    <row r="330" spans="7:34" s="22" customFormat="1" ht="12.75">
      <c r="G330" s="16"/>
      <c r="K330" s="23"/>
      <c r="N330" s="16"/>
      <c r="R330" s="24"/>
      <c r="U330" s="16"/>
      <c r="V330" s="115"/>
      <c r="Z330" s="24"/>
      <c r="AC330" s="16"/>
      <c r="AF330" s="212"/>
      <c r="AG330" s="212"/>
      <c r="AH330" s="212"/>
    </row>
    <row r="331" spans="7:34" s="22" customFormat="1" ht="12.75">
      <c r="G331" s="16"/>
      <c r="K331" s="23"/>
      <c r="N331" s="16"/>
      <c r="R331" s="24"/>
      <c r="U331" s="16"/>
      <c r="V331" s="115"/>
      <c r="Z331" s="24"/>
      <c r="AC331" s="16"/>
      <c r="AF331" s="212"/>
      <c r="AG331" s="212"/>
      <c r="AH331" s="212"/>
    </row>
    <row r="332" spans="7:34" s="22" customFormat="1" ht="12.75">
      <c r="G332" s="16"/>
      <c r="K332" s="23"/>
      <c r="N332" s="16"/>
      <c r="R332" s="24"/>
      <c r="U332" s="16"/>
      <c r="V332" s="115"/>
      <c r="Z332" s="24"/>
      <c r="AC332" s="16"/>
      <c r="AF332" s="212"/>
      <c r="AG332" s="212"/>
      <c r="AH332" s="212"/>
    </row>
    <row r="333" spans="7:34" s="22" customFormat="1" ht="12.75">
      <c r="G333" s="16"/>
      <c r="K333" s="23"/>
      <c r="N333" s="16"/>
      <c r="R333" s="24"/>
      <c r="U333" s="16"/>
      <c r="V333" s="115"/>
      <c r="Z333" s="24"/>
      <c r="AC333" s="16"/>
      <c r="AF333" s="212"/>
      <c r="AG333" s="212"/>
      <c r="AH333" s="212"/>
    </row>
    <row r="334" spans="7:34" s="22" customFormat="1" ht="12.75">
      <c r="G334" s="16"/>
      <c r="K334" s="23"/>
      <c r="N334" s="16"/>
      <c r="R334" s="24"/>
      <c r="U334" s="16"/>
      <c r="V334" s="115"/>
      <c r="Z334" s="24"/>
      <c r="AC334" s="16"/>
      <c r="AF334" s="212"/>
      <c r="AG334" s="212"/>
      <c r="AH334" s="212"/>
    </row>
    <row r="335" spans="7:34" s="22" customFormat="1" ht="12.75">
      <c r="G335" s="16"/>
      <c r="K335" s="23"/>
      <c r="N335" s="16"/>
      <c r="R335" s="24"/>
      <c r="U335" s="16"/>
      <c r="V335" s="115"/>
      <c r="Z335" s="24"/>
      <c r="AC335" s="16"/>
      <c r="AF335" s="212"/>
      <c r="AG335" s="212"/>
      <c r="AH335" s="212"/>
    </row>
    <row r="336" spans="7:34" s="22" customFormat="1" ht="12.75">
      <c r="G336" s="16"/>
      <c r="K336" s="23"/>
      <c r="N336" s="16"/>
      <c r="R336" s="24"/>
      <c r="U336" s="16"/>
      <c r="V336" s="115"/>
      <c r="Z336" s="24"/>
      <c r="AC336" s="16"/>
      <c r="AF336" s="212"/>
      <c r="AG336" s="212"/>
      <c r="AH336" s="212"/>
    </row>
    <row r="337" spans="7:34" s="22" customFormat="1" ht="12.75">
      <c r="G337" s="16"/>
      <c r="K337" s="23"/>
      <c r="N337" s="16"/>
      <c r="R337" s="24"/>
      <c r="U337" s="16"/>
      <c r="V337" s="115"/>
      <c r="Z337" s="24"/>
      <c r="AC337" s="16"/>
      <c r="AF337" s="212"/>
      <c r="AG337" s="212"/>
      <c r="AH337" s="212"/>
    </row>
    <row r="338" spans="7:34" s="22" customFormat="1" ht="12.75">
      <c r="G338" s="16"/>
      <c r="K338" s="23"/>
      <c r="N338" s="16"/>
      <c r="R338" s="24"/>
      <c r="U338" s="16"/>
      <c r="V338" s="115"/>
      <c r="Z338" s="24"/>
      <c r="AC338" s="16"/>
      <c r="AF338" s="212"/>
      <c r="AG338" s="212"/>
      <c r="AH338" s="212"/>
    </row>
    <row r="339" spans="7:34" s="22" customFormat="1" ht="12.75">
      <c r="G339" s="16"/>
      <c r="K339" s="23"/>
      <c r="N339" s="16"/>
      <c r="R339" s="24"/>
      <c r="U339" s="16"/>
      <c r="V339" s="115"/>
      <c r="Z339" s="24"/>
      <c r="AC339" s="16"/>
      <c r="AF339" s="212"/>
      <c r="AG339" s="212"/>
      <c r="AH339" s="212"/>
    </row>
    <row r="340" spans="7:34" s="22" customFormat="1" ht="12.75">
      <c r="G340" s="16"/>
      <c r="K340" s="23"/>
      <c r="N340" s="16"/>
      <c r="R340" s="24"/>
      <c r="U340" s="16"/>
      <c r="V340" s="115"/>
      <c r="Z340" s="24"/>
      <c r="AC340" s="16"/>
      <c r="AF340" s="212"/>
      <c r="AG340" s="212"/>
      <c r="AH340" s="212"/>
    </row>
    <row r="341" spans="7:34" s="22" customFormat="1" ht="12.75">
      <c r="G341" s="16"/>
      <c r="K341" s="23"/>
      <c r="N341" s="16"/>
      <c r="R341" s="24"/>
      <c r="U341" s="16"/>
      <c r="V341" s="115"/>
      <c r="Z341" s="24"/>
      <c r="AC341" s="16"/>
      <c r="AF341" s="212"/>
      <c r="AG341" s="212"/>
      <c r="AH341" s="212"/>
    </row>
    <row r="342" spans="7:34" s="25" customFormat="1" ht="12.75">
      <c r="G342" s="66"/>
      <c r="K342" s="65"/>
      <c r="N342" s="66"/>
      <c r="R342" s="67"/>
      <c r="U342" s="66"/>
      <c r="V342" s="77"/>
      <c r="Z342" s="67"/>
      <c r="AC342" s="66"/>
      <c r="AF342" s="211"/>
      <c r="AG342" s="211"/>
      <c r="AH342" s="211"/>
    </row>
    <row r="343" spans="7:34" s="25" customFormat="1" ht="12.75">
      <c r="G343" s="66"/>
      <c r="K343" s="65"/>
      <c r="N343" s="66"/>
      <c r="R343" s="67"/>
      <c r="U343" s="66"/>
      <c r="V343" s="77"/>
      <c r="Z343" s="67"/>
      <c r="AC343" s="66"/>
      <c r="AF343" s="211"/>
      <c r="AG343" s="211"/>
      <c r="AH343" s="211"/>
    </row>
    <row r="344" spans="7:34" s="25" customFormat="1" ht="12.75">
      <c r="G344" s="66"/>
      <c r="K344" s="65"/>
      <c r="N344" s="66"/>
      <c r="R344" s="67"/>
      <c r="U344" s="66"/>
      <c r="V344" s="77"/>
      <c r="Z344" s="67"/>
      <c r="AC344" s="66"/>
      <c r="AF344" s="211"/>
      <c r="AG344" s="211"/>
      <c r="AH344" s="211"/>
    </row>
    <row r="345" spans="7:34" s="25" customFormat="1" ht="12.75">
      <c r="G345" s="66"/>
      <c r="K345" s="65"/>
      <c r="N345" s="66"/>
      <c r="R345" s="67"/>
      <c r="U345" s="66"/>
      <c r="V345" s="77"/>
      <c r="Z345" s="67"/>
      <c r="AC345" s="66"/>
      <c r="AF345" s="211"/>
      <c r="AG345" s="211"/>
      <c r="AH345" s="211"/>
    </row>
    <row r="346" spans="7:34" s="25" customFormat="1" ht="12.75">
      <c r="G346" s="66"/>
      <c r="K346" s="65"/>
      <c r="N346" s="66"/>
      <c r="R346" s="67"/>
      <c r="U346" s="66"/>
      <c r="V346" s="77"/>
      <c r="Z346" s="67"/>
      <c r="AC346" s="66"/>
      <c r="AF346" s="211"/>
      <c r="AG346" s="211"/>
      <c r="AH346" s="211"/>
    </row>
    <row r="347" spans="7:34" s="25" customFormat="1" ht="12.75">
      <c r="G347" s="66"/>
      <c r="K347" s="65"/>
      <c r="N347" s="66"/>
      <c r="R347" s="67"/>
      <c r="U347" s="66"/>
      <c r="V347" s="77"/>
      <c r="Z347" s="67"/>
      <c r="AC347" s="66"/>
      <c r="AF347" s="211"/>
      <c r="AG347" s="211"/>
      <c r="AH347" s="211"/>
    </row>
    <row r="348" spans="7:34" s="25" customFormat="1" ht="12.75">
      <c r="G348" s="66"/>
      <c r="K348" s="65"/>
      <c r="N348" s="66"/>
      <c r="R348" s="67"/>
      <c r="U348" s="66"/>
      <c r="V348" s="77"/>
      <c r="Z348" s="67"/>
      <c r="AC348" s="66"/>
      <c r="AF348" s="211"/>
      <c r="AG348" s="211"/>
      <c r="AH348" s="211"/>
    </row>
    <row r="349" spans="7:34" s="25" customFormat="1" ht="12.75">
      <c r="G349" s="66"/>
      <c r="K349" s="65"/>
      <c r="N349" s="66"/>
      <c r="R349" s="67"/>
      <c r="U349" s="66"/>
      <c r="V349" s="77"/>
      <c r="Z349" s="67"/>
      <c r="AC349" s="66"/>
      <c r="AF349" s="211"/>
      <c r="AG349" s="211"/>
      <c r="AH349" s="211"/>
    </row>
    <row r="350" spans="7:34" s="25" customFormat="1" ht="12.75">
      <c r="G350" s="66"/>
      <c r="K350" s="65"/>
      <c r="N350" s="66"/>
      <c r="R350" s="67"/>
      <c r="U350" s="66"/>
      <c r="V350" s="77"/>
      <c r="Z350" s="67"/>
      <c r="AC350" s="66"/>
      <c r="AF350" s="211"/>
      <c r="AG350" s="211"/>
      <c r="AH350" s="211"/>
    </row>
    <row r="351" spans="7:34" s="25" customFormat="1" ht="12.75">
      <c r="G351" s="66"/>
      <c r="K351" s="65"/>
      <c r="N351" s="66"/>
      <c r="R351" s="67"/>
      <c r="U351" s="66"/>
      <c r="V351" s="77"/>
      <c r="Z351" s="67"/>
      <c r="AC351" s="66"/>
      <c r="AF351" s="211"/>
      <c r="AG351" s="211"/>
      <c r="AH351" s="211"/>
    </row>
    <row r="352" spans="7:34" s="25" customFormat="1" ht="12.75">
      <c r="G352" s="66"/>
      <c r="K352" s="65"/>
      <c r="N352" s="66"/>
      <c r="R352" s="67"/>
      <c r="U352" s="66"/>
      <c r="V352" s="77"/>
      <c r="Z352" s="67"/>
      <c r="AC352" s="66"/>
      <c r="AF352" s="211"/>
      <c r="AG352" s="211"/>
      <c r="AH352" s="211"/>
    </row>
    <row r="353" spans="7:34" s="25" customFormat="1" ht="12.75">
      <c r="G353" s="66"/>
      <c r="K353" s="65"/>
      <c r="N353" s="66"/>
      <c r="R353" s="67"/>
      <c r="U353" s="66"/>
      <c r="V353" s="77"/>
      <c r="Z353" s="67"/>
      <c r="AC353" s="66"/>
      <c r="AF353" s="211"/>
      <c r="AG353" s="211"/>
      <c r="AH353" s="211"/>
    </row>
    <row r="354" spans="7:34" s="25" customFormat="1" ht="12.75">
      <c r="G354" s="66"/>
      <c r="K354" s="65"/>
      <c r="N354" s="66"/>
      <c r="R354" s="67"/>
      <c r="U354" s="66"/>
      <c r="V354" s="77"/>
      <c r="Z354" s="67"/>
      <c r="AC354" s="66"/>
      <c r="AF354" s="211"/>
      <c r="AG354" s="211"/>
      <c r="AH354" s="211"/>
    </row>
    <row r="355" spans="7:34" s="25" customFormat="1" ht="12.75">
      <c r="G355" s="66"/>
      <c r="K355" s="65"/>
      <c r="N355" s="66"/>
      <c r="R355" s="67"/>
      <c r="U355" s="66"/>
      <c r="V355" s="77"/>
      <c r="Z355" s="67"/>
      <c r="AC355" s="66"/>
      <c r="AF355" s="211"/>
      <c r="AG355" s="211"/>
      <c r="AH355" s="211"/>
    </row>
    <row r="356" spans="7:34" s="25" customFormat="1" ht="12.75">
      <c r="G356" s="66"/>
      <c r="K356" s="65"/>
      <c r="N356" s="66"/>
      <c r="R356" s="67"/>
      <c r="U356" s="66"/>
      <c r="V356" s="77"/>
      <c r="Z356" s="67"/>
      <c r="AC356" s="66"/>
      <c r="AF356" s="211"/>
      <c r="AG356" s="211"/>
      <c r="AH356" s="211"/>
    </row>
    <row r="357" spans="7:34" s="25" customFormat="1" ht="12.75">
      <c r="G357" s="66"/>
      <c r="K357" s="65"/>
      <c r="N357" s="66"/>
      <c r="R357" s="67"/>
      <c r="U357" s="66"/>
      <c r="V357" s="77"/>
      <c r="Z357" s="67"/>
      <c r="AC357" s="66"/>
      <c r="AF357" s="211"/>
      <c r="AG357" s="211"/>
      <c r="AH357" s="211"/>
    </row>
    <row r="358" spans="7:34" s="25" customFormat="1" ht="12.75">
      <c r="G358" s="66"/>
      <c r="K358" s="65"/>
      <c r="N358" s="66"/>
      <c r="R358" s="67"/>
      <c r="U358" s="66"/>
      <c r="V358" s="77"/>
      <c r="Z358" s="67"/>
      <c r="AC358" s="66"/>
      <c r="AF358" s="211"/>
      <c r="AG358" s="211"/>
      <c r="AH358" s="211"/>
    </row>
    <row r="359" spans="7:34" s="25" customFormat="1" ht="12.75">
      <c r="G359" s="66"/>
      <c r="K359" s="65"/>
      <c r="N359" s="66"/>
      <c r="R359" s="67"/>
      <c r="U359" s="66"/>
      <c r="V359" s="77"/>
      <c r="Z359" s="67"/>
      <c r="AC359" s="66"/>
      <c r="AF359" s="211"/>
      <c r="AG359" s="211"/>
      <c r="AH359" s="211"/>
    </row>
    <row r="360" spans="7:34" s="25" customFormat="1" ht="12.75">
      <c r="G360" s="66"/>
      <c r="K360" s="65"/>
      <c r="N360" s="66"/>
      <c r="R360" s="67"/>
      <c r="U360" s="66"/>
      <c r="V360" s="77"/>
      <c r="Z360" s="67"/>
      <c r="AC360" s="66"/>
      <c r="AF360" s="211"/>
      <c r="AG360" s="211"/>
      <c r="AH360" s="211"/>
    </row>
    <row r="361" spans="7:34" s="25" customFormat="1" ht="12.75">
      <c r="G361" s="66"/>
      <c r="K361" s="65"/>
      <c r="N361" s="66"/>
      <c r="R361" s="67"/>
      <c r="U361" s="66"/>
      <c r="V361" s="77"/>
      <c r="Z361" s="67"/>
      <c r="AC361" s="66"/>
      <c r="AF361" s="211"/>
      <c r="AG361" s="211"/>
      <c r="AH361" s="211"/>
    </row>
    <row r="362" spans="7:34" s="25" customFormat="1" ht="12.75">
      <c r="G362" s="66"/>
      <c r="K362" s="65"/>
      <c r="N362" s="66"/>
      <c r="R362" s="67"/>
      <c r="U362" s="66"/>
      <c r="V362" s="77"/>
      <c r="Z362" s="67"/>
      <c r="AC362" s="66"/>
      <c r="AF362" s="211"/>
      <c r="AG362" s="211"/>
      <c r="AH362" s="211"/>
    </row>
    <row r="363" spans="7:34" s="25" customFormat="1" ht="12.75">
      <c r="G363" s="66"/>
      <c r="K363" s="65"/>
      <c r="N363" s="66"/>
      <c r="R363" s="67"/>
      <c r="U363" s="66"/>
      <c r="V363" s="77"/>
      <c r="Z363" s="67"/>
      <c r="AC363" s="66"/>
      <c r="AF363" s="211"/>
      <c r="AG363" s="211"/>
      <c r="AH363" s="211"/>
    </row>
    <row r="364" spans="7:34" s="25" customFormat="1" ht="12.75">
      <c r="G364" s="66"/>
      <c r="K364" s="65"/>
      <c r="N364" s="66"/>
      <c r="R364" s="67"/>
      <c r="U364" s="66"/>
      <c r="V364" s="77"/>
      <c r="Z364" s="67"/>
      <c r="AC364" s="66"/>
      <c r="AF364" s="211"/>
      <c r="AG364" s="211"/>
      <c r="AH364" s="211"/>
    </row>
    <row r="365" spans="7:34" s="25" customFormat="1" ht="12.75">
      <c r="G365" s="66"/>
      <c r="K365" s="65"/>
      <c r="N365" s="66"/>
      <c r="R365" s="67"/>
      <c r="U365" s="66"/>
      <c r="V365" s="77"/>
      <c r="Z365" s="67"/>
      <c r="AC365" s="66"/>
      <c r="AF365" s="211"/>
      <c r="AG365" s="211"/>
      <c r="AH365" s="211"/>
    </row>
    <row r="366" spans="7:34" s="25" customFormat="1" ht="12.75">
      <c r="G366" s="66"/>
      <c r="K366" s="65"/>
      <c r="N366" s="66"/>
      <c r="R366" s="67"/>
      <c r="U366" s="66"/>
      <c r="V366" s="77"/>
      <c r="Z366" s="67"/>
      <c r="AC366" s="66"/>
      <c r="AF366" s="211"/>
      <c r="AG366" s="211"/>
      <c r="AH366" s="211"/>
    </row>
    <row r="367" spans="7:34" s="25" customFormat="1" ht="12.75">
      <c r="G367" s="66"/>
      <c r="K367" s="65"/>
      <c r="N367" s="66"/>
      <c r="R367" s="67"/>
      <c r="U367" s="66"/>
      <c r="V367" s="77"/>
      <c r="Z367" s="67"/>
      <c r="AC367" s="66"/>
      <c r="AF367" s="211"/>
      <c r="AG367" s="211"/>
      <c r="AH367" s="211"/>
    </row>
    <row r="368" spans="7:34" s="25" customFormat="1" ht="12.75">
      <c r="G368" s="66"/>
      <c r="K368" s="65"/>
      <c r="N368" s="66"/>
      <c r="R368" s="67"/>
      <c r="U368" s="66"/>
      <c r="V368" s="77"/>
      <c r="Z368" s="67"/>
      <c r="AC368" s="66"/>
      <c r="AF368" s="211"/>
      <c r="AG368" s="211"/>
      <c r="AH368" s="211"/>
    </row>
    <row r="369" spans="7:34" s="25" customFormat="1" ht="12.75">
      <c r="G369" s="66"/>
      <c r="K369" s="65"/>
      <c r="N369" s="66"/>
      <c r="R369" s="67"/>
      <c r="U369" s="66"/>
      <c r="V369" s="77"/>
      <c r="Z369" s="67"/>
      <c r="AC369" s="66"/>
      <c r="AF369" s="211"/>
      <c r="AG369" s="211"/>
      <c r="AH369" s="211"/>
    </row>
    <row r="370" spans="7:34" s="25" customFormat="1" ht="12.75">
      <c r="G370" s="66"/>
      <c r="K370" s="65"/>
      <c r="N370" s="66"/>
      <c r="R370" s="67"/>
      <c r="U370" s="66"/>
      <c r="V370" s="77"/>
      <c r="Z370" s="67"/>
      <c r="AC370" s="66"/>
      <c r="AF370" s="211"/>
      <c r="AG370" s="211"/>
      <c r="AH370" s="211"/>
    </row>
    <row r="371" spans="7:34" s="25" customFormat="1" ht="12.75">
      <c r="G371" s="66"/>
      <c r="K371" s="65"/>
      <c r="N371" s="66"/>
      <c r="R371" s="67"/>
      <c r="U371" s="66"/>
      <c r="V371" s="77"/>
      <c r="Z371" s="67"/>
      <c r="AC371" s="66"/>
      <c r="AF371" s="211"/>
      <c r="AG371" s="211"/>
      <c r="AH371" s="211"/>
    </row>
    <row r="372" spans="7:34" s="25" customFormat="1" ht="12.75">
      <c r="G372" s="66"/>
      <c r="K372" s="65"/>
      <c r="N372" s="66"/>
      <c r="R372" s="67"/>
      <c r="U372" s="66"/>
      <c r="V372" s="77"/>
      <c r="Z372" s="67"/>
      <c r="AC372" s="66"/>
      <c r="AF372" s="211"/>
      <c r="AG372" s="211"/>
      <c r="AH372" s="211"/>
    </row>
    <row r="373" spans="7:34" s="25" customFormat="1" ht="12.75">
      <c r="G373" s="66"/>
      <c r="K373" s="65"/>
      <c r="N373" s="66"/>
      <c r="R373" s="67"/>
      <c r="U373" s="66"/>
      <c r="V373" s="77"/>
      <c r="Z373" s="67"/>
      <c r="AC373" s="66"/>
      <c r="AF373" s="211"/>
      <c r="AG373" s="211"/>
      <c r="AH373" s="211"/>
    </row>
    <row r="374" spans="7:34" s="25" customFormat="1" ht="12.75">
      <c r="G374" s="66"/>
      <c r="K374" s="65"/>
      <c r="N374" s="66"/>
      <c r="R374" s="67"/>
      <c r="U374" s="66"/>
      <c r="V374" s="77"/>
      <c r="Z374" s="67"/>
      <c r="AC374" s="66"/>
      <c r="AF374" s="211"/>
      <c r="AG374" s="211"/>
      <c r="AH374" s="211"/>
    </row>
    <row r="375" spans="7:34" s="25" customFormat="1" ht="12.75">
      <c r="G375" s="66"/>
      <c r="K375" s="65"/>
      <c r="N375" s="66"/>
      <c r="R375" s="67"/>
      <c r="U375" s="66"/>
      <c r="V375" s="77"/>
      <c r="Z375" s="67"/>
      <c r="AC375" s="66"/>
      <c r="AF375" s="211"/>
      <c r="AG375" s="211"/>
      <c r="AH375" s="211"/>
    </row>
    <row r="376" spans="7:34" s="25" customFormat="1" ht="12.75">
      <c r="G376" s="66"/>
      <c r="K376" s="65"/>
      <c r="N376" s="66"/>
      <c r="R376" s="67"/>
      <c r="U376" s="66"/>
      <c r="V376" s="77"/>
      <c r="Z376" s="67"/>
      <c r="AC376" s="66"/>
      <c r="AF376" s="211"/>
      <c r="AG376" s="211"/>
      <c r="AH376" s="211"/>
    </row>
    <row r="377" spans="7:34" s="25" customFormat="1" ht="12.75">
      <c r="G377" s="66"/>
      <c r="K377" s="65"/>
      <c r="N377" s="66"/>
      <c r="R377" s="67"/>
      <c r="U377" s="66"/>
      <c r="V377" s="77"/>
      <c r="Z377" s="67"/>
      <c r="AC377" s="66"/>
      <c r="AF377" s="211"/>
      <c r="AG377" s="211"/>
      <c r="AH377" s="211"/>
    </row>
    <row r="378" spans="7:34" s="25" customFormat="1" ht="12.75">
      <c r="G378" s="66"/>
      <c r="K378" s="65"/>
      <c r="N378" s="66"/>
      <c r="R378" s="67"/>
      <c r="U378" s="66"/>
      <c r="V378" s="77"/>
      <c r="Z378" s="67"/>
      <c r="AC378" s="66"/>
      <c r="AF378" s="211"/>
      <c r="AG378" s="211"/>
      <c r="AH378" s="211"/>
    </row>
    <row r="379" spans="7:34" s="25" customFormat="1" ht="12.75">
      <c r="G379" s="66"/>
      <c r="K379" s="65"/>
      <c r="N379" s="66"/>
      <c r="R379" s="67"/>
      <c r="U379" s="66"/>
      <c r="V379" s="77"/>
      <c r="Z379" s="67"/>
      <c r="AC379" s="66"/>
      <c r="AF379" s="211"/>
      <c r="AG379" s="211"/>
      <c r="AH379" s="211"/>
    </row>
    <row r="380" spans="7:34" s="25" customFormat="1" ht="12.75">
      <c r="G380" s="66"/>
      <c r="K380" s="65"/>
      <c r="N380" s="66"/>
      <c r="R380" s="67"/>
      <c r="U380" s="66"/>
      <c r="V380" s="77"/>
      <c r="Z380" s="67"/>
      <c r="AC380" s="66"/>
      <c r="AF380" s="211"/>
      <c r="AG380" s="211"/>
      <c r="AH380" s="211"/>
    </row>
    <row r="381" spans="7:34" s="25" customFormat="1" ht="12.75">
      <c r="G381" s="66"/>
      <c r="K381" s="65"/>
      <c r="N381" s="66"/>
      <c r="R381" s="67"/>
      <c r="U381" s="66"/>
      <c r="V381" s="77"/>
      <c r="Z381" s="67"/>
      <c r="AC381" s="66"/>
      <c r="AF381" s="211"/>
      <c r="AG381" s="211"/>
      <c r="AH381" s="211"/>
    </row>
    <row r="382" spans="7:34" s="25" customFormat="1" ht="12.75">
      <c r="G382" s="66"/>
      <c r="K382" s="65"/>
      <c r="N382" s="66"/>
      <c r="R382" s="67"/>
      <c r="U382" s="66"/>
      <c r="V382" s="77"/>
      <c r="Z382" s="67"/>
      <c r="AC382" s="66"/>
      <c r="AF382" s="211"/>
      <c r="AG382" s="211"/>
      <c r="AH382" s="211"/>
    </row>
    <row r="383" spans="7:34" s="25" customFormat="1" ht="12.75">
      <c r="G383" s="66"/>
      <c r="K383" s="65"/>
      <c r="N383" s="66"/>
      <c r="R383" s="67"/>
      <c r="U383" s="66"/>
      <c r="V383" s="77"/>
      <c r="Z383" s="67"/>
      <c r="AC383" s="66"/>
      <c r="AF383" s="211"/>
      <c r="AG383" s="211"/>
      <c r="AH383" s="211"/>
    </row>
    <row r="384" spans="7:34" s="25" customFormat="1" ht="12.75">
      <c r="G384" s="66"/>
      <c r="K384" s="65"/>
      <c r="N384" s="66"/>
      <c r="R384" s="67"/>
      <c r="U384" s="66"/>
      <c r="V384" s="77"/>
      <c r="Z384" s="67"/>
      <c r="AC384" s="66"/>
      <c r="AF384" s="211"/>
      <c r="AG384" s="211"/>
      <c r="AH384" s="211"/>
    </row>
    <row r="385" spans="7:34" s="25" customFormat="1" ht="12.75">
      <c r="G385" s="66"/>
      <c r="K385" s="65"/>
      <c r="N385" s="66"/>
      <c r="R385" s="67"/>
      <c r="U385" s="66"/>
      <c r="V385" s="77"/>
      <c r="Z385" s="67"/>
      <c r="AC385" s="66"/>
      <c r="AF385" s="211"/>
      <c r="AG385" s="211"/>
      <c r="AH385" s="211"/>
    </row>
    <row r="386" spans="7:34" s="25" customFormat="1" ht="12.75">
      <c r="G386" s="66"/>
      <c r="K386" s="65"/>
      <c r="N386" s="66"/>
      <c r="R386" s="67"/>
      <c r="U386" s="66"/>
      <c r="V386" s="77"/>
      <c r="Z386" s="67"/>
      <c r="AC386" s="66"/>
      <c r="AF386" s="211"/>
      <c r="AG386" s="211"/>
      <c r="AH386" s="211"/>
    </row>
    <row r="387" spans="7:34" s="25" customFormat="1" ht="12.75">
      <c r="G387" s="66"/>
      <c r="K387" s="65"/>
      <c r="N387" s="66"/>
      <c r="R387" s="67"/>
      <c r="U387" s="66"/>
      <c r="V387" s="77"/>
      <c r="Z387" s="67"/>
      <c r="AC387" s="66"/>
      <c r="AF387" s="211"/>
      <c r="AG387" s="211"/>
      <c r="AH387" s="211"/>
    </row>
    <row r="388" spans="7:34" s="25" customFormat="1" ht="12.75">
      <c r="G388" s="66"/>
      <c r="K388" s="65"/>
      <c r="N388" s="66"/>
      <c r="R388" s="67"/>
      <c r="U388" s="66"/>
      <c r="V388" s="77"/>
      <c r="Z388" s="67"/>
      <c r="AC388" s="66"/>
      <c r="AF388" s="211"/>
      <c r="AG388" s="211"/>
      <c r="AH388" s="211"/>
    </row>
    <row r="389" spans="7:34" s="25" customFormat="1" ht="12.75">
      <c r="G389" s="66"/>
      <c r="K389" s="65"/>
      <c r="N389" s="66"/>
      <c r="R389" s="67"/>
      <c r="U389" s="66"/>
      <c r="V389" s="77"/>
      <c r="Z389" s="67"/>
      <c r="AC389" s="66"/>
      <c r="AF389" s="211"/>
      <c r="AG389" s="211"/>
      <c r="AH389" s="211"/>
    </row>
    <row r="390" spans="7:34" s="25" customFormat="1" ht="12.75">
      <c r="G390" s="66"/>
      <c r="K390" s="65"/>
      <c r="N390" s="66"/>
      <c r="R390" s="67"/>
      <c r="U390" s="66"/>
      <c r="V390" s="77"/>
      <c r="Z390" s="67"/>
      <c r="AC390" s="66"/>
      <c r="AF390" s="211"/>
      <c r="AG390" s="211"/>
      <c r="AH390" s="211"/>
    </row>
    <row r="391" spans="7:34" s="25" customFormat="1" ht="12.75">
      <c r="G391" s="66"/>
      <c r="K391" s="65"/>
      <c r="N391" s="66"/>
      <c r="R391" s="67"/>
      <c r="U391" s="66"/>
      <c r="V391" s="77"/>
      <c r="Z391" s="67"/>
      <c r="AC391" s="66"/>
      <c r="AF391" s="211"/>
      <c r="AG391" s="211"/>
      <c r="AH391" s="211"/>
    </row>
    <row r="392" spans="7:34" s="25" customFormat="1" ht="12.75">
      <c r="G392" s="66"/>
      <c r="K392" s="65"/>
      <c r="N392" s="66"/>
      <c r="R392" s="67"/>
      <c r="U392" s="66"/>
      <c r="V392" s="77"/>
      <c r="Z392" s="67"/>
      <c r="AC392" s="66"/>
      <c r="AF392" s="211"/>
      <c r="AG392" s="211"/>
      <c r="AH392" s="211"/>
    </row>
    <row r="393" spans="7:34" s="25" customFormat="1" ht="12.75">
      <c r="G393" s="66"/>
      <c r="K393" s="65"/>
      <c r="N393" s="66"/>
      <c r="R393" s="67"/>
      <c r="U393" s="66"/>
      <c r="V393" s="77"/>
      <c r="Z393" s="67"/>
      <c r="AC393" s="66"/>
      <c r="AF393" s="211"/>
      <c r="AG393" s="211"/>
      <c r="AH393" s="211"/>
    </row>
    <row r="394" spans="7:34" s="25" customFormat="1" ht="12.75">
      <c r="G394" s="66"/>
      <c r="K394" s="65"/>
      <c r="N394" s="66"/>
      <c r="R394" s="67"/>
      <c r="U394" s="66"/>
      <c r="V394" s="77"/>
      <c r="Z394" s="67"/>
      <c r="AC394" s="66"/>
      <c r="AF394" s="211"/>
      <c r="AG394" s="211"/>
      <c r="AH394" s="211"/>
    </row>
    <row r="395" spans="7:34" s="25" customFormat="1" ht="12.75">
      <c r="G395" s="66"/>
      <c r="K395" s="65"/>
      <c r="N395" s="66"/>
      <c r="R395" s="67"/>
      <c r="U395" s="66"/>
      <c r="V395" s="77"/>
      <c r="Z395" s="67"/>
      <c r="AC395" s="66"/>
      <c r="AF395" s="211"/>
      <c r="AG395" s="211"/>
      <c r="AH395" s="211"/>
    </row>
    <row r="396" spans="7:34" s="25" customFormat="1" ht="12.75">
      <c r="G396" s="66"/>
      <c r="K396" s="65"/>
      <c r="N396" s="66"/>
      <c r="R396" s="67"/>
      <c r="U396" s="66"/>
      <c r="V396" s="77"/>
      <c r="Z396" s="67"/>
      <c r="AC396" s="66"/>
      <c r="AF396" s="211"/>
      <c r="AG396" s="211"/>
      <c r="AH396" s="211"/>
    </row>
    <row r="397" spans="7:34" s="25" customFormat="1" ht="12.75">
      <c r="G397" s="66"/>
      <c r="K397" s="65"/>
      <c r="N397" s="66"/>
      <c r="R397" s="67"/>
      <c r="U397" s="66"/>
      <c r="V397" s="77"/>
      <c r="Z397" s="67"/>
      <c r="AC397" s="66"/>
      <c r="AF397" s="211"/>
      <c r="AG397" s="211"/>
      <c r="AH397" s="211"/>
    </row>
    <row r="398" spans="7:34" s="25" customFormat="1" ht="12.75">
      <c r="G398" s="66"/>
      <c r="K398" s="65"/>
      <c r="N398" s="66"/>
      <c r="R398" s="67"/>
      <c r="U398" s="66"/>
      <c r="V398" s="77"/>
      <c r="Z398" s="67"/>
      <c r="AC398" s="66"/>
      <c r="AF398" s="211"/>
      <c r="AG398" s="211"/>
      <c r="AH398" s="211"/>
    </row>
    <row r="399" spans="7:34" s="25" customFormat="1" ht="12.75">
      <c r="G399" s="66"/>
      <c r="K399" s="65"/>
      <c r="N399" s="66"/>
      <c r="R399" s="67"/>
      <c r="U399" s="66"/>
      <c r="V399" s="77"/>
      <c r="Z399" s="67"/>
      <c r="AC399" s="66"/>
      <c r="AF399" s="211"/>
      <c r="AG399" s="211"/>
      <c r="AH399" s="211"/>
    </row>
    <row r="400" spans="7:34" s="25" customFormat="1" ht="12.75">
      <c r="G400" s="66"/>
      <c r="K400" s="65"/>
      <c r="N400" s="66"/>
      <c r="R400" s="67"/>
      <c r="U400" s="66"/>
      <c r="V400" s="77"/>
      <c r="Z400" s="67"/>
      <c r="AC400" s="66"/>
      <c r="AF400" s="211"/>
      <c r="AG400" s="211"/>
      <c r="AH400" s="211"/>
    </row>
    <row r="401" spans="7:34" s="25" customFormat="1" ht="12.75">
      <c r="G401" s="66"/>
      <c r="K401" s="65"/>
      <c r="N401" s="66"/>
      <c r="R401" s="67"/>
      <c r="U401" s="66"/>
      <c r="V401" s="77"/>
      <c r="Z401" s="67"/>
      <c r="AC401" s="66"/>
      <c r="AF401" s="211"/>
      <c r="AG401" s="211"/>
      <c r="AH401" s="211"/>
    </row>
    <row r="402" spans="7:34" s="25" customFormat="1" ht="12.75">
      <c r="G402" s="66"/>
      <c r="K402" s="65"/>
      <c r="N402" s="66"/>
      <c r="R402" s="67"/>
      <c r="U402" s="66"/>
      <c r="V402" s="77"/>
      <c r="Z402" s="67"/>
      <c r="AC402" s="66"/>
      <c r="AF402" s="211"/>
      <c r="AG402" s="211"/>
      <c r="AH402" s="211"/>
    </row>
    <row r="403" spans="7:34" s="25" customFormat="1" ht="12.75">
      <c r="G403" s="66"/>
      <c r="K403" s="65"/>
      <c r="N403" s="66"/>
      <c r="R403" s="67"/>
      <c r="U403" s="66"/>
      <c r="V403" s="77"/>
      <c r="Z403" s="67"/>
      <c r="AC403" s="66"/>
      <c r="AF403" s="211"/>
      <c r="AG403" s="211"/>
      <c r="AH403" s="211"/>
    </row>
    <row r="404" spans="7:34" s="25" customFormat="1" ht="12.75">
      <c r="G404" s="66"/>
      <c r="K404" s="65"/>
      <c r="N404" s="66"/>
      <c r="R404" s="67"/>
      <c r="U404" s="66"/>
      <c r="V404" s="77"/>
      <c r="Z404" s="67"/>
      <c r="AC404" s="66"/>
      <c r="AF404" s="211"/>
      <c r="AG404" s="211"/>
      <c r="AH404" s="211"/>
    </row>
    <row r="405" spans="7:34" s="25" customFormat="1" ht="12.75">
      <c r="G405" s="66"/>
      <c r="K405" s="65"/>
      <c r="N405" s="66"/>
      <c r="R405" s="67"/>
      <c r="U405" s="66"/>
      <c r="V405" s="77"/>
      <c r="Z405" s="67"/>
      <c r="AC405" s="66"/>
      <c r="AF405" s="211"/>
      <c r="AG405" s="211"/>
      <c r="AH405" s="211"/>
    </row>
    <row r="406" spans="7:34" s="25" customFormat="1" ht="12.75">
      <c r="G406" s="66"/>
      <c r="K406" s="65"/>
      <c r="N406" s="66"/>
      <c r="R406" s="67"/>
      <c r="U406" s="66"/>
      <c r="V406" s="77"/>
      <c r="Z406" s="67"/>
      <c r="AC406" s="66"/>
      <c r="AF406" s="211"/>
      <c r="AG406" s="211"/>
      <c r="AH406" s="211"/>
    </row>
    <row r="407" spans="7:34" s="25" customFormat="1" ht="12.75">
      <c r="G407" s="66"/>
      <c r="K407" s="65"/>
      <c r="N407" s="66"/>
      <c r="R407" s="67"/>
      <c r="U407" s="66"/>
      <c r="V407" s="77"/>
      <c r="Z407" s="67"/>
      <c r="AC407" s="66"/>
      <c r="AF407" s="211"/>
      <c r="AG407" s="211"/>
      <c r="AH407" s="211"/>
    </row>
    <row r="408" spans="7:34" s="25" customFormat="1" ht="12.75">
      <c r="G408" s="66"/>
      <c r="K408" s="65"/>
      <c r="N408" s="66"/>
      <c r="R408" s="67"/>
      <c r="U408" s="66"/>
      <c r="V408" s="77"/>
      <c r="Z408" s="67"/>
      <c r="AC408" s="66"/>
      <c r="AF408" s="211"/>
      <c r="AG408" s="211"/>
      <c r="AH408" s="211"/>
    </row>
    <row r="409" spans="7:34" s="25" customFormat="1" ht="12.75">
      <c r="G409" s="66"/>
      <c r="K409" s="65"/>
      <c r="N409" s="66"/>
      <c r="R409" s="67"/>
      <c r="U409" s="66"/>
      <c r="V409" s="77"/>
      <c r="Z409" s="67"/>
      <c r="AC409" s="66"/>
      <c r="AF409" s="211"/>
      <c r="AG409" s="211"/>
      <c r="AH409" s="211"/>
    </row>
    <row r="410" spans="7:34" s="25" customFormat="1" ht="12.75">
      <c r="G410" s="66"/>
      <c r="K410" s="65"/>
      <c r="N410" s="66"/>
      <c r="R410" s="67"/>
      <c r="U410" s="66"/>
      <c r="V410" s="77"/>
      <c r="Z410" s="67"/>
      <c r="AC410" s="66"/>
      <c r="AF410" s="211"/>
      <c r="AG410" s="211"/>
      <c r="AH410" s="211"/>
    </row>
    <row r="411" spans="7:34" s="25" customFormat="1" ht="12.75">
      <c r="G411" s="66"/>
      <c r="K411" s="65"/>
      <c r="N411" s="66"/>
      <c r="R411" s="67"/>
      <c r="U411" s="66"/>
      <c r="V411" s="77"/>
      <c r="Z411" s="67"/>
      <c r="AC411" s="66"/>
      <c r="AF411" s="211"/>
      <c r="AG411" s="211"/>
      <c r="AH411" s="211"/>
    </row>
    <row r="412" spans="7:34" s="25" customFormat="1" ht="12.75">
      <c r="G412" s="66"/>
      <c r="K412" s="65"/>
      <c r="N412" s="66"/>
      <c r="R412" s="67"/>
      <c r="U412" s="66"/>
      <c r="V412" s="77"/>
      <c r="Z412" s="67"/>
      <c r="AC412" s="66"/>
      <c r="AF412" s="211"/>
      <c r="AG412" s="211"/>
      <c r="AH412" s="211"/>
    </row>
    <row r="413" spans="7:34" s="25" customFormat="1" ht="12.75">
      <c r="G413" s="66"/>
      <c r="K413" s="65"/>
      <c r="N413" s="66"/>
      <c r="R413" s="67"/>
      <c r="U413" s="66"/>
      <c r="V413" s="77"/>
      <c r="Z413" s="67"/>
      <c r="AC413" s="66"/>
      <c r="AF413" s="211"/>
      <c r="AG413" s="211"/>
      <c r="AH413" s="211"/>
    </row>
    <row r="414" spans="7:34" s="25" customFormat="1" ht="12.75">
      <c r="G414" s="66"/>
      <c r="K414" s="65"/>
      <c r="N414" s="66"/>
      <c r="R414" s="67"/>
      <c r="U414" s="66"/>
      <c r="V414" s="77"/>
      <c r="Z414" s="67"/>
      <c r="AC414" s="66"/>
      <c r="AF414" s="211"/>
      <c r="AG414" s="211"/>
      <c r="AH414" s="211"/>
    </row>
    <row r="415" spans="7:34" s="25" customFormat="1" ht="12.75">
      <c r="G415" s="66"/>
      <c r="K415" s="65"/>
      <c r="N415" s="66"/>
      <c r="R415" s="67"/>
      <c r="U415" s="66"/>
      <c r="V415" s="77"/>
      <c r="Z415" s="67"/>
      <c r="AC415" s="66"/>
      <c r="AF415" s="211"/>
      <c r="AG415" s="211"/>
      <c r="AH415" s="211"/>
    </row>
    <row r="416" spans="7:34" s="25" customFormat="1" ht="12.75">
      <c r="G416" s="66"/>
      <c r="K416" s="65"/>
      <c r="N416" s="66"/>
      <c r="R416" s="67"/>
      <c r="U416" s="66"/>
      <c r="V416" s="77"/>
      <c r="Z416" s="67"/>
      <c r="AC416" s="66"/>
      <c r="AF416" s="211"/>
      <c r="AG416" s="211"/>
      <c r="AH416" s="211"/>
    </row>
    <row r="417" spans="7:34" s="25" customFormat="1" ht="12.75">
      <c r="G417" s="66"/>
      <c r="K417" s="65"/>
      <c r="N417" s="66"/>
      <c r="R417" s="67"/>
      <c r="U417" s="66"/>
      <c r="V417" s="77"/>
      <c r="Z417" s="67"/>
      <c r="AC417" s="66"/>
      <c r="AF417" s="211"/>
      <c r="AG417" s="211"/>
      <c r="AH417" s="211"/>
    </row>
    <row r="418" spans="7:34" s="25" customFormat="1" ht="12.75">
      <c r="G418" s="66"/>
      <c r="K418" s="65"/>
      <c r="N418" s="66"/>
      <c r="R418" s="67"/>
      <c r="U418" s="66"/>
      <c r="V418" s="77"/>
      <c r="Z418" s="67"/>
      <c r="AC418" s="66"/>
      <c r="AF418" s="211"/>
      <c r="AG418" s="211"/>
      <c r="AH418" s="211"/>
    </row>
    <row r="419" spans="7:34" s="25" customFormat="1" ht="12.75">
      <c r="G419" s="66"/>
      <c r="K419" s="65"/>
      <c r="N419" s="66"/>
      <c r="R419" s="67"/>
      <c r="U419" s="66"/>
      <c r="V419" s="77"/>
      <c r="Z419" s="67"/>
      <c r="AC419" s="66"/>
      <c r="AF419" s="211"/>
      <c r="AG419" s="211"/>
      <c r="AH419" s="211"/>
    </row>
    <row r="420" spans="7:34" s="25" customFormat="1" ht="12.75">
      <c r="G420" s="66"/>
      <c r="K420" s="65"/>
      <c r="N420" s="66"/>
      <c r="R420" s="67"/>
      <c r="U420" s="66"/>
      <c r="V420" s="77"/>
      <c r="Z420" s="67"/>
      <c r="AC420" s="66"/>
      <c r="AF420" s="211"/>
      <c r="AG420" s="211"/>
      <c r="AH420" s="211"/>
    </row>
    <row r="421" spans="7:34" s="25" customFormat="1" ht="12.75">
      <c r="G421" s="66"/>
      <c r="K421" s="65"/>
      <c r="N421" s="66"/>
      <c r="R421" s="67"/>
      <c r="U421" s="66"/>
      <c r="V421" s="77"/>
      <c r="Z421" s="67"/>
      <c r="AC421" s="66"/>
      <c r="AF421" s="211"/>
      <c r="AG421" s="211"/>
      <c r="AH421" s="211"/>
    </row>
    <row r="422" spans="7:34" s="25" customFormat="1" ht="12.75">
      <c r="G422" s="66"/>
      <c r="K422" s="65"/>
      <c r="N422" s="66"/>
      <c r="R422" s="67"/>
      <c r="U422" s="66"/>
      <c r="V422" s="77"/>
      <c r="Z422" s="67"/>
      <c r="AC422" s="66"/>
      <c r="AF422" s="211"/>
      <c r="AG422" s="211"/>
      <c r="AH422" s="211"/>
    </row>
    <row r="423" spans="7:34" s="25" customFormat="1" ht="12.75">
      <c r="G423" s="66"/>
      <c r="K423" s="65"/>
      <c r="N423" s="66"/>
      <c r="R423" s="67"/>
      <c r="U423" s="66"/>
      <c r="V423" s="77"/>
      <c r="Z423" s="67"/>
      <c r="AC423" s="66"/>
      <c r="AF423" s="211"/>
      <c r="AG423" s="211"/>
      <c r="AH423" s="211"/>
    </row>
    <row r="424" spans="7:34" s="25" customFormat="1" ht="12.75">
      <c r="G424" s="66"/>
      <c r="K424" s="65"/>
      <c r="N424" s="66"/>
      <c r="R424" s="67"/>
      <c r="U424" s="66"/>
      <c r="V424" s="77"/>
      <c r="Z424" s="67"/>
      <c r="AC424" s="66"/>
      <c r="AF424" s="211"/>
      <c r="AG424" s="211"/>
      <c r="AH424" s="211"/>
    </row>
    <row r="425" spans="7:34" s="25" customFormat="1" ht="12.75">
      <c r="G425" s="66"/>
      <c r="K425" s="65"/>
      <c r="N425" s="66"/>
      <c r="R425" s="67"/>
      <c r="U425" s="66"/>
      <c r="V425" s="77"/>
      <c r="Z425" s="67"/>
      <c r="AC425" s="66"/>
      <c r="AF425" s="211"/>
      <c r="AG425" s="211"/>
      <c r="AH425" s="211"/>
    </row>
    <row r="426" spans="7:34" s="25" customFormat="1" ht="12.75">
      <c r="G426" s="66"/>
      <c r="K426" s="65"/>
      <c r="N426" s="66"/>
      <c r="R426" s="67"/>
      <c r="U426" s="66"/>
      <c r="V426" s="77"/>
      <c r="Z426" s="67"/>
      <c r="AC426" s="66"/>
      <c r="AF426" s="211"/>
      <c r="AG426" s="211"/>
      <c r="AH426" s="211"/>
    </row>
    <row r="427" spans="7:34" s="25" customFormat="1" ht="12.75">
      <c r="G427" s="66"/>
      <c r="K427" s="65"/>
      <c r="N427" s="66"/>
      <c r="R427" s="67"/>
      <c r="U427" s="66"/>
      <c r="V427" s="77"/>
      <c r="Z427" s="67"/>
      <c r="AC427" s="66"/>
      <c r="AF427" s="211"/>
      <c r="AG427" s="211"/>
      <c r="AH427" s="211"/>
    </row>
    <row r="428" spans="7:34" s="25" customFormat="1" ht="12.75">
      <c r="G428" s="66"/>
      <c r="K428" s="65"/>
      <c r="N428" s="66"/>
      <c r="R428" s="67"/>
      <c r="U428" s="66"/>
      <c r="V428" s="77"/>
      <c r="Z428" s="67"/>
      <c r="AC428" s="66"/>
      <c r="AF428" s="211"/>
      <c r="AG428" s="211"/>
      <c r="AH428" s="211"/>
    </row>
    <row r="429" spans="7:34" s="25" customFormat="1" ht="12.75">
      <c r="G429" s="66"/>
      <c r="K429" s="65"/>
      <c r="N429" s="66"/>
      <c r="R429" s="67"/>
      <c r="U429" s="66"/>
      <c r="V429" s="77"/>
      <c r="Z429" s="67"/>
      <c r="AC429" s="66"/>
      <c r="AF429" s="211"/>
      <c r="AG429" s="211"/>
      <c r="AH429" s="211"/>
    </row>
    <row r="430" spans="7:34" s="25" customFormat="1" ht="12.75">
      <c r="G430" s="66"/>
      <c r="K430" s="65"/>
      <c r="N430" s="66"/>
      <c r="R430" s="67"/>
      <c r="U430" s="66"/>
      <c r="V430" s="77"/>
      <c r="Z430" s="67"/>
      <c r="AC430" s="66"/>
      <c r="AF430" s="211"/>
      <c r="AG430" s="211"/>
      <c r="AH430" s="211"/>
    </row>
    <row r="431" spans="7:34" s="25" customFormat="1" ht="12.75">
      <c r="G431" s="66"/>
      <c r="K431" s="65"/>
      <c r="N431" s="66"/>
      <c r="R431" s="67"/>
      <c r="U431" s="66"/>
      <c r="V431" s="77"/>
      <c r="Z431" s="67"/>
      <c r="AC431" s="66"/>
      <c r="AF431" s="211"/>
      <c r="AG431" s="211"/>
      <c r="AH431" s="211"/>
    </row>
    <row r="432" spans="7:34" s="25" customFormat="1" ht="12.75">
      <c r="G432" s="66"/>
      <c r="K432" s="65"/>
      <c r="N432" s="66"/>
      <c r="R432" s="67"/>
      <c r="U432" s="66"/>
      <c r="V432" s="77"/>
      <c r="Z432" s="67"/>
      <c r="AC432" s="66"/>
      <c r="AF432" s="211"/>
      <c r="AG432" s="211"/>
      <c r="AH432" s="211"/>
    </row>
    <row r="433" spans="7:34" s="25" customFormat="1" ht="12.75">
      <c r="G433" s="66"/>
      <c r="K433" s="65"/>
      <c r="N433" s="66"/>
      <c r="R433" s="67"/>
      <c r="U433" s="66"/>
      <c r="V433" s="77"/>
      <c r="Z433" s="67"/>
      <c r="AC433" s="66"/>
      <c r="AF433" s="211"/>
      <c r="AG433" s="211"/>
      <c r="AH433" s="211"/>
    </row>
    <row r="434" spans="7:34" s="25" customFormat="1" ht="12.75">
      <c r="G434" s="66"/>
      <c r="K434" s="65"/>
      <c r="N434" s="66"/>
      <c r="R434" s="67"/>
      <c r="U434" s="66"/>
      <c r="V434" s="77"/>
      <c r="Z434" s="67"/>
      <c r="AC434" s="66"/>
      <c r="AF434" s="211"/>
      <c r="AG434" s="211"/>
      <c r="AH434" s="211"/>
    </row>
    <row r="435" spans="7:34" s="25" customFormat="1" ht="12.75">
      <c r="G435" s="66"/>
      <c r="K435" s="65"/>
      <c r="N435" s="66"/>
      <c r="R435" s="67"/>
      <c r="U435" s="66"/>
      <c r="V435" s="77"/>
      <c r="Z435" s="67"/>
      <c r="AC435" s="66"/>
      <c r="AF435" s="211"/>
      <c r="AG435" s="211"/>
      <c r="AH435" s="211"/>
    </row>
    <row r="436" spans="7:34" s="25" customFormat="1" ht="12.75">
      <c r="G436" s="66"/>
      <c r="K436" s="65"/>
      <c r="N436" s="66"/>
      <c r="R436" s="67"/>
      <c r="U436" s="66"/>
      <c r="V436" s="77"/>
      <c r="Z436" s="67"/>
      <c r="AC436" s="66"/>
      <c r="AF436" s="211"/>
      <c r="AG436" s="211"/>
      <c r="AH436" s="211"/>
    </row>
    <row r="437" spans="7:34" s="25" customFormat="1" ht="12.75">
      <c r="G437" s="66"/>
      <c r="K437" s="65"/>
      <c r="N437" s="66"/>
      <c r="R437" s="67"/>
      <c r="U437" s="66"/>
      <c r="V437" s="77"/>
      <c r="Z437" s="67"/>
      <c r="AC437" s="66"/>
      <c r="AF437" s="211"/>
      <c r="AG437" s="211"/>
      <c r="AH437" s="211"/>
    </row>
    <row r="438" spans="7:34" s="25" customFormat="1" ht="12.75">
      <c r="G438" s="66"/>
      <c r="K438" s="65"/>
      <c r="N438" s="66"/>
      <c r="R438" s="67"/>
      <c r="U438" s="66"/>
      <c r="V438" s="77"/>
      <c r="Z438" s="67"/>
      <c r="AC438" s="66"/>
      <c r="AF438" s="211"/>
      <c r="AG438" s="211"/>
      <c r="AH438" s="211"/>
    </row>
    <row r="439" spans="7:34" s="25" customFormat="1" ht="12.75">
      <c r="G439" s="66"/>
      <c r="K439" s="65"/>
      <c r="N439" s="66"/>
      <c r="R439" s="67"/>
      <c r="U439" s="66"/>
      <c r="V439" s="77"/>
      <c r="Z439" s="67"/>
      <c r="AC439" s="66"/>
      <c r="AF439" s="211"/>
      <c r="AG439" s="211"/>
      <c r="AH439" s="211"/>
    </row>
    <row r="440" spans="7:34" s="25" customFormat="1" ht="12.75">
      <c r="G440" s="66"/>
      <c r="K440" s="65"/>
      <c r="N440" s="66"/>
      <c r="R440" s="67"/>
      <c r="U440" s="66"/>
      <c r="V440" s="77"/>
      <c r="Z440" s="67"/>
      <c r="AC440" s="66"/>
      <c r="AF440" s="211"/>
      <c r="AG440" s="211"/>
      <c r="AH440" s="211"/>
    </row>
    <row r="441" spans="7:34" s="25" customFormat="1" ht="12.75">
      <c r="G441" s="66"/>
      <c r="K441" s="65"/>
      <c r="N441" s="66"/>
      <c r="R441" s="67"/>
      <c r="U441" s="66"/>
      <c r="V441" s="77"/>
      <c r="Z441" s="67"/>
      <c r="AC441" s="66"/>
      <c r="AF441" s="211"/>
      <c r="AG441" s="211"/>
      <c r="AH441" s="211"/>
    </row>
    <row r="442" spans="7:34" s="25" customFormat="1" ht="12.75">
      <c r="G442" s="66"/>
      <c r="K442" s="65"/>
      <c r="N442" s="66"/>
      <c r="R442" s="67"/>
      <c r="U442" s="66"/>
      <c r="V442" s="77"/>
      <c r="Z442" s="67"/>
      <c r="AC442" s="66"/>
      <c r="AF442" s="211"/>
      <c r="AG442" s="211"/>
      <c r="AH442" s="211"/>
    </row>
    <row r="443" spans="7:34" s="25" customFormat="1" ht="12.75">
      <c r="G443" s="66"/>
      <c r="K443" s="65"/>
      <c r="N443" s="66"/>
      <c r="R443" s="67"/>
      <c r="U443" s="66"/>
      <c r="V443" s="77"/>
      <c r="Z443" s="67"/>
      <c r="AC443" s="66"/>
      <c r="AF443" s="211"/>
      <c r="AG443" s="211"/>
      <c r="AH443" s="211"/>
    </row>
    <row r="444" spans="7:34" s="25" customFormat="1" ht="12.75">
      <c r="G444" s="66"/>
      <c r="K444" s="65"/>
      <c r="N444" s="66"/>
      <c r="R444" s="67"/>
      <c r="U444" s="66"/>
      <c r="V444" s="77"/>
      <c r="Z444" s="67"/>
      <c r="AC444" s="66"/>
      <c r="AF444" s="211"/>
      <c r="AG444" s="211"/>
      <c r="AH444" s="211"/>
    </row>
    <row r="445" spans="7:34" s="25" customFormat="1" ht="12.75">
      <c r="G445" s="66"/>
      <c r="K445" s="65"/>
      <c r="N445" s="66"/>
      <c r="R445" s="67"/>
      <c r="U445" s="66"/>
      <c r="V445" s="77"/>
      <c r="Z445" s="67"/>
      <c r="AC445" s="66"/>
      <c r="AF445" s="211"/>
      <c r="AG445" s="211"/>
      <c r="AH445" s="211"/>
    </row>
    <row r="446" spans="7:34" s="25" customFormat="1" ht="12.75">
      <c r="G446" s="66"/>
      <c r="K446" s="65"/>
      <c r="N446" s="66"/>
      <c r="R446" s="67"/>
      <c r="U446" s="66"/>
      <c r="V446" s="77"/>
      <c r="Z446" s="67"/>
      <c r="AC446" s="66"/>
      <c r="AF446" s="211"/>
      <c r="AG446" s="211"/>
      <c r="AH446" s="211"/>
    </row>
    <row r="447" spans="7:34" s="25" customFormat="1" ht="12.75">
      <c r="G447" s="66"/>
      <c r="K447" s="65"/>
      <c r="N447" s="66"/>
      <c r="R447" s="67"/>
      <c r="U447" s="66"/>
      <c r="V447" s="77"/>
      <c r="Z447" s="67"/>
      <c r="AC447" s="66"/>
      <c r="AF447" s="211"/>
      <c r="AG447" s="211"/>
      <c r="AH447" s="211"/>
    </row>
    <row r="448" spans="7:34" s="25" customFormat="1" ht="12.75">
      <c r="G448" s="66"/>
      <c r="K448" s="65"/>
      <c r="N448" s="66"/>
      <c r="R448" s="67"/>
      <c r="U448" s="66"/>
      <c r="V448" s="77"/>
      <c r="Z448" s="67"/>
      <c r="AC448" s="66"/>
      <c r="AF448" s="211"/>
      <c r="AG448" s="211"/>
      <c r="AH448" s="211"/>
    </row>
    <row r="449" spans="7:34" s="25" customFormat="1" ht="12.75">
      <c r="G449" s="66"/>
      <c r="K449" s="65"/>
      <c r="N449" s="66"/>
      <c r="R449" s="67"/>
      <c r="U449" s="66"/>
      <c r="V449" s="77"/>
      <c r="Z449" s="67"/>
      <c r="AC449" s="66"/>
      <c r="AF449" s="211"/>
      <c r="AG449" s="211"/>
      <c r="AH449" s="211"/>
    </row>
    <row r="450" spans="7:34" s="25" customFormat="1" ht="12.75">
      <c r="G450" s="66"/>
      <c r="K450" s="65"/>
      <c r="N450" s="66"/>
      <c r="R450" s="67"/>
      <c r="U450" s="66"/>
      <c r="V450" s="77"/>
      <c r="Z450" s="67"/>
      <c r="AC450" s="66"/>
      <c r="AF450" s="211"/>
      <c r="AG450" s="211"/>
      <c r="AH450" s="211"/>
    </row>
    <row r="451" spans="7:34" s="25" customFormat="1" ht="12.75">
      <c r="G451" s="66"/>
      <c r="K451" s="65"/>
      <c r="N451" s="66"/>
      <c r="R451" s="67"/>
      <c r="U451" s="66"/>
      <c r="V451" s="77"/>
      <c r="Z451" s="67"/>
      <c r="AC451" s="66"/>
      <c r="AF451" s="211"/>
      <c r="AG451" s="211"/>
      <c r="AH451" s="211"/>
    </row>
    <row r="452" spans="7:34" s="25" customFormat="1" ht="12.75">
      <c r="G452" s="66"/>
      <c r="K452" s="65"/>
      <c r="N452" s="66"/>
      <c r="R452" s="67"/>
      <c r="U452" s="66"/>
      <c r="V452" s="77"/>
      <c r="Z452" s="67"/>
      <c r="AC452" s="66"/>
      <c r="AF452" s="211"/>
      <c r="AG452" s="211"/>
      <c r="AH452" s="211"/>
    </row>
    <row r="453" spans="7:34" s="25" customFormat="1" ht="12.75">
      <c r="G453" s="66"/>
      <c r="K453" s="65"/>
      <c r="N453" s="66"/>
      <c r="R453" s="67"/>
      <c r="U453" s="66"/>
      <c r="V453" s="77"/>
      <c r="Z453" s="67"/>
      <c r="AC453" s="66"/>
      <c r="AF453" s="211"/>
      <c r="AG453" s="211"/>
      <c r="AH453" s="211"/>
    </row>
    <row r="454" spans="7:34" s="25" customFormat="1" ht="12.75">
      <c r="G454" s="66"/>
      <c r="K454" s="65"/>
      <c r="N454" s="66"/>
      <c r="R454" s="67"/>
      <c r="U454" s="66"/>
      <c r="V454" s="77"/>
      <c r="Z454" s="67"/>
      <c r="AC454" s="66"/>
      <c r="AF454" s="211"/>
      <c r="AG454" s="211"/>
      <c r="AH454" s="211"/>
    </row>
    <row r="455" spans="7:34" s="25" customFormat="1" ht="12.75">
      <c r="G455" s="66"/>
      <c r="K455" s="65"/>
      <c r="N455" s="66"/>
      <c r="R455" s="67"/>
      <c r="U455" s="66"/>
      <c r="V455" s="77"/>
      <c r="Z455" s="67"/>
      <c r="AC455" s="66"/>
      <c r="AF455" s="211"/>
      <c r="AG455" s="211"/>
      <c r="AH455" s="211"/>
    </row>
    <row r="456" spans="7:34" s="25" customFormat="1" ht="12.75">
      <c r="G456" s="66"/>
      <c r="K456" s="65"/>
      <c r="N456" s="66"/>
      <c r="R456" s="67"/>
      <c r="U456" s="66"/>
      <c r="V456" s="77"/>
      <c r="Z456" s="67"/>
      <c r="AC456" s="66"/>
      <c r="AF456" s="211"/>
      <c r="AG456" s="211"/>
      <c r="AH456" s="211"/>
    </row>
    <row r="457" spans="7:34" s="25" customFormat="1" ht="12.75">
      <c r="G457" s="66"/>
      <c r="K457" s="65"/>
      <c r="N457" s="66"/>
      <c r="R457" s="67"/>
      <c r="U457" s="66"/>
      <c r="V457" s="77"/>
      <c r="Z457" s="67"/>
      <c r="AC457" s="66"/>
      <c r="AF457" s="211"/>
      <c r="AG457" s="211"/>
      <c r="AH457" s="211"/>
    </row>
    <row r="458" spans="7:34" s="25" customFormat="1" ht="12.75">
      <c r="G458" s="66"/>
      <c r="K458" s="65"/>
      <c r="N458" s="66"/>
      <c r="R458" s="67"/>
      <c r="U458" s="66"/>
      <c r="V458" s="77"/>
      <c r="Z458" s="67"/>
      <c r="AC458" s="66"/>
      <c r="AF458" s="211"/>
      <c r="AG458" s="211"/>
      <c r="AH458" s="211"/>
    </row>
    <row r="459" spans="7:34" s="25" customFormat="1" ht="12.75">
      <c r="G459" s="66"/>
      <c r="K459" s="65"/>
      <c r="N459" s="66"/>
      <c r="R459" s="67"/>
      <c r="U459" s="66"/>
      <c r="V459" s="77"/>
      <c r="Z459" s="67"/>
      <c r="AC459" s="66"/>
      <c r="AF459" s="211"/>
      <c r="AG459" s="211"/>
      <c r="AH459" s="211"/>
    </row>
    <row r="460" spans="7:34" s="25" customFormat="1" ht="12.75">
      <c r="G460" s="66"/>
      <c r="K460" s="65"/>
      <c r="N460" s="66"/>
      <c r="R460" s="67"/>
      <c r="U460" s="66"/>
      <c r="V460" s="77"/>
      <c r="Z460" s="67"/>
      <c r="AC460" s="66"/>
      <c r="AF460" s="211"/>
      <c r="AG460" s="211"/>
      <c r="AH460" s="211"/>
    </row>
    <row r="461" spans="7:34" s="25" customFormat="1" ht="12.75">
      <c r="G461" s="66"/>
      <c r="K461" s="65"/>
      <c r="N461" s="66"/>
      <c r="R461" s="67"/>
      <c r="U461" s="66"/>
      <c r="V461" s="77"/>
      <c r="Z461" s="67"/>
      <c r="AC461" s="66"/>
      <c r="AF461" s="211"/>
      <c r="AG461" s="211"/>
      <c r="AH461" s="211"/>
    </row>
    <row r="462" spans="7:34" s="25" customFormat="1" ht="12.75">
      <c r="G462" s="66"/>
      <c r="K462" s="65"/>
      <c r="N462" s="66"/>
      <c r="R462" s="67"/>
      <c r="U462" s="66"/>
      <c r="V462" s="77"/>
      <c r="Z462" s="67"/>
      <c r="AC462" s="66"/>
      <c r="AF462" s="211"/>
      <c r="AG462" s="211"/>
      <c r="AH462" s="211"/>
    </row>
    <row r="463" spans="7:34" s="25" customFormat="1" ht="12.75">
      <c r="G463" s="66"/>
      <c r="K463" s="65"/>
      <c r="N463" s="66"/>
      <c r="R463" s="67"/>
      <c r="U463" s="66"/>
      <c r="V463" s="77"/>
      <c r="Z463" s="67"/>
      <c r="AC463" s="66"/>
      <c r="AF463" s="211"/>
      <c r="AG463" s="211"/>
      <c r="AH463" s="211"/>
    </row>
    <row r="464" spans="7:34" s="25" customFormat="1" ht="12.75">
      <c r="G464" s="66"/>
      <c r="K464" s="65"/>
      <c r="N464" s="66"/>
      <c r="R464" s="67"/>
      <c r="U464" s="66"/>
      <c r="V464" s="77"/>
      <c r="Z464" s="67"/>
      <c r="AC464" s="66"/>
      <c r="AF464" s="211"/>
      <c r="AG464" s="211"/>
      <c r="AH464" s="211"/>
    </row>
    <row r="465" spans="7:34" s="25" customFormat="1" ht="12.75">
      <c r="G465" s="66"/>
      <c r="K465" s="65"/>
      <c r="N465" s="66"/>
      <c r="R465" s="67"/>
      <c r="U465" s="66"/>
      <c r="V465" s="77"/>
      <c r="Z465" s="67"/>
      <c r="AC465" s="66"/>
      <c r="AF465" s="211"/>
      <c r="AG465" s="211"/>
      <c r="AH465" s="211"/>
    </row>
    <row r="466" spans="7:34" s="25" customFormat="1" ht="12.75">
      <c r="G466" s="66"/>
      <c r="K466" s="65"/>
      <c r="N466" s="66"/>
      <c r="R466" s="67"/>
      <c r="U466" s="66"/>
      <c r="V466" s="77"/>
      <c r="Z466" s="67"/>
      <c r="AC466" s="66"/>
      <c r="AF466" s="211"/>
      <c r="AG466" s="211"/>
      <c r="AH466" s="211"/>
    </row>
    <row r="467" spans="7:34" s="25" customFormat="1" ht="12.75">
      <c r="G467" s="66"/>
      <c r="K467" s="65"/>
      <c r="N467" s="66"/>
      <c r="R467" s="67"/>
      <c r="U467" s="66"/>
      <c r="V467" s="77"/>
      <c r="Z467" s="67"/>
      <c r="AC467" s="66"/>
      <c r="AF467" s="211"/>
      <c r="AG467" s="211"/>
      <c r="AH467" s="211"/>
    </row>
    <row r="468" spans="7:34" s="25" customFormat="1" ht="12.75">
      <c r="G468" s="66"/>
      <c r="K468" s="65"/>
      <c r="N468" s="66"/>
      <c r="R468" s="67"/>
      <c r="U468" s="66"/>
      <c r="V468" s="77"/>
      <c r="Z468" s="67"/>
      <c r="AC468" s="66"/>
      <c r="AF468" s="211"/>
      <c r="AG468" s="211"/>
      <c r="AH468" s="211"/>
    </row>
    <row r="469" spans="7:34" s="25" customFormat="1" ht="12.75">
      <c r="G469" s="66"/>
      <c r="K469" s="65"/>
      <c r="N469" s="66"/>
      <c r="R469" s="67"/>
      <c r="U469" s="66"/>
      <c r="V469" s="77"/>
      <c r="Z469" s="67"/>
      <c r="AC469" s="66"/>
      <c r="AF469" s="211"/>
      <c r="AG469" s="211"/>
      <c r="AH469" s="211"/>
    </row>
    <row r="470" spans="7:34" s="25" customFormat="1" ht="12.75">
      <c r="G470" s="66"/>
      <c r="K470" s="65"/>
      <c r="N470" s="66"/>
      <c r="R470" s="67"/>
      <c r="U470" s="66"/>
      <c r="V470" s="77"/>
      <c r="Z470" s="67"/>
      <c r="AC470" s="66"/>
      <c r="AF470" s="211"/>
      <c r="AG470" s="211"/>
      <c r="AH470" s="211"/>
    </row>
    <row r="471" spans="7:34" s="25" customFormat="1" ht="12.75">
      <c r="G471" s="66"/>
      <c r="K471" s="65"/>
      <c r="N471" s="66"/>
      <c r="R471" s="67"/>
      <c r="U471" s="66"/>
      <c r="V471" s="77"/>
      <c r="Z471" s="67"/>
      <c r="AC471" s="66"/>
      <c r="AF471" s="211"/>
      <c r="AG471" s="211"/>
      <c r="AH471" s="211"/>
    </row>
    <row r="472" spans="7:34" s="25" customFormat="1" ht="12.75">
      <c r="G472" s="66"/>
      <c r="K472" s="65"/>
      <c r="N472" s="66"/>
      <c r="R472" s="67"/>
      <c r="U472" s="66"/>
      <c r="V472" s="77"/>
      <c r="Z472" s="67"/>
      <c r="AC472" s="66"/>
      <c r="AF472" s="211"/>
      <c r="AG472" s="211"/>
      <c r="AH472" s="211"/>
    </row>
    <row r="473" spans="7:34" s="25" customFormat="1" ht="12.75">
      <c r="G473" s="66"/>
      <c r="K473" s="65"/>
      <c r="N473" s="66"/>
      <c r="R473" s="67"/>
      <c r="U473" s="66"/>
      <c r="V473" s="77"/>
      <c r="Z473" s="67"/>
      <c r="AC473" s="66"/>
      <c r="AF473" s="211"/>
      <c r="AG473" s="211"/>
      <c r="AH473" s="211"/>
    </row>
    <row r="474" spans="7:34" s="25" customFormat="1" ht="12.75">
      <c r="G474" s="66"/>
      <c r="K474" s="65"/>
      <c r="N474" s="66"/>
      <c r="R474" s="67"/>
      <c r="U474" s="66"/>
      <c r="V474" s="77"/>
      <c r="Z474" s="67"/>
      <c r="AC474" s="66"/>
      <c r="AF474" s="211"/>
      <c r="AG474" s="211"/>
      <c r="AH474" s="211"/>
    </row>
    <row r="475" spans="7:34" s="25" customFormat="1" ht="12.75">
      <c r="G475" s="66"/>
      <c r="K475" s="65"/>
      <c r="N475" s="66"/>
      <c r="R475" s="67"/>
      <c r="U475" s="66"/>
      <c r="V475" s="77"/>
      <c r="Z475" s="67"/>
      <c r="AC475" s="66"/>
      <c r="AF475" s="211"/>
      <c r="AG475" s="211"/>
      <c r="AH475" s="211"/>
    </row>
    <row r="476" spans="7:34" s="25" customFormat="1" ht="12.75">
      <c r="G476" s="66"/>
      <c r="K476" s="65"/>
      <c r="N476" s="66"/>
      <c r="R476" s="67"/>
      <c r="U476" s="66"/>
      <c r="V476" s="77"/>
      <c r="Z476" s="67"/>
      <c r="AC476" s="66"/>
      <c r="AF476" s="211"/>
      <c r="AG476" s="211"/>
      <c r="AH476" s="211"/>
    </row>
    <row r="477" spans="7:34" s="25" customFormat="1" ht="12.75">
      <c r="G477" s="66"/>
      <c r="K477" s="65"/>
      <c r="N477" s="66"/>
      <c r="R477" s="67"/>
      <c r="U477" s="66"/>
      <c r="V477" s="77"/>
      <c r="Z477" s="67"/>
      <c r="AC477" s="66"/>
      <c r="AF477" s="211"/>
      <c r="AG477" s="211"/>
      <c r="AH477" s="211"/>
    </row>
    <row r="478" spans="7:34" s="25" customFormat="1" ht="12.75">
      <c r="G478" s="66"/>
      <c r="K478" s="65"/>
      <c r="N478" s="66"/>
      <c r="R478" s="67"/>
      <c r="U478" s="66"/>
      <c r="V478" s="77"/>
      <c r="Z478" s="67"/>
      <c r="AC478" s="66"/>
      <c r="AF478" s="211"/>
      <c r="AG478" s="211"/>
      <c r="AH478" s="211"/>
    </row>
    <row r="479" spans="7:34" s="25" customFormat="1" ht="12.75">
      <c r="G479" s="66"/>
      <c r="K479" s="65"/>
      <c r="N479" s="66"/>
      <c r="R479" s="67"/>
      <c r="U479" s="66"/>
      <c r="V479" s="77"/>
      <c r="Z479" s="67"/>
      <c r="AC479" s="66"/>
      <c r="AF479" s="211"/>
      <c r="AG479" s="211"/>
      <c r="AH479" s="211"/>
    </row>
    <row r="480" spans="7:34" s="25" customFormat="1" ht="12.75">
      <c r="G480" s="66"/>
      <c r="K480" s="65"/>
      <c r="N480" s="66"/>
      <c r="R480" s="67"/>
      <c r="U480" s="66"/>
      <c r="V480" s="77"/>
      <c r="Z480" s="67"/>
      <c r="AC480" s="66"/>
      <c r="AF480" s="211"/>
      <c r="AG480" s="211"/>
      <c r="AH480" s="211"/>
    </row>
    <row r="481" spans="7:34" s="25" customFormat="1" ht="12.75">
      <c r="G481" s="66"/>
      <c r="K481" s="65"/>
      <c r="N481" s="66"/>
      <c r="R481" s="67"/>
      <c r="U481" s="66"/>
      <c r="V481" s="77"/>
      <c r="Z481" s="67"/>
      <c r="AC481" s="66"/>
      <c r="AF481" s="211"/>
      <c r="AG481" s="211"/>
      <c r="AH481" s="211"/>
    </row>
    <row r="482" spans="7:34" s="25" customFormat="1" ht="12.75">
      <c r="G482" s="66"/>
      <c r="K482" s="65"/>
      <c r="N482" s="66"/>
      <c r="R482" s="67"/>
      <c r="U482" s="66"/>
      <c r="V482" s="77"/>
      <c r="Z482" s="67"/>
      <c r="AC482" s="66"/>
      <c r="AF482" s="211"/>
      <c r="AG482" s="211"/>
      <c r="AH482" s="211"/>
    </row>
    <row r="483" spans="7:34" s="25" customFormat="1" ht="12.75">
      <c r="G483" s="66"/>
      <c r="K483" s="65"/>
      <c r="N483" s="66"/>
      <c r="R483" s="67"/>
      <c r="U483" s="66"/>
      <c r="V483" s="77"/>
      <c r="Z483" s="67"/>
      <c r="AC483" s="66"/>
      <c r="AF483" s="211"/>
      <c r="AG483" s="211"/>
      <c r="AH483" s="211"/>
    </row>
    <row r="484" spans="7:34" s="25" customFormat="1" ht="12.75">
      <c r="G484" s="66"/>
      <c r="K484" s="65"/>
      <c r="N484" s="66"/>
      <c r="R484" s="67"/>
      <c r="U484" s="66"/>
      <c r="V484" s="77"/>
      <c r="Z484" s="67"/>
      <c r="AC484" s="66"/>
      <c r="AF484" s="211"/>
      <c r="AG484" s="211"/>
      <c r="AH484" s="211"/>
    </row>
    <row r="485" spans="7:34" s="25" customFormat="1" ht="12.75">
      <c r="G485" s="66"/>
      <c r="K485" s="65"/>
      <c r="N485" s="66"/>
      <c r="R485" s="67"/>
      <c r="U485" s="66"/>
      <c r="V485" s="77"/>
      <c r="Z485" s="67"/>
      <c r="AC485" s="66"/>
      <c r="AF485" s="211"/>
      <c r="AG485" s="211"/>
      <c r="AH485" s="211"/>
    </row>
    <row r="486" spans="7:34" s="25" customFormat="1" ht="12.75">
      <c r="G486" s="66"/>
      <c r="K486" s="65"/>
      <c r="N486" s="66"/>
      <c r="R486" s="67"/>
      <c r="U486" s="66"/>
      <c r="V486" s="77"/>
      <c r="Z486" s="67"/>
      <c r="AC486" s="66"/>
      <c r="AF486" s="211"/>
      <c r="AG486" s="211"/>
      <c r="AH486" s="211"/>
    </row>
    <row r="487" spans="7:34" s="25" customFormat="1" ht="12.75">
      <c r="G487" s="66"/>
      <c r="K487" s="65"/>
      <c r="N487" s="66"/>
      <c r="R487" s="67"/>
      <c r="U487" s="66"/>
      <c r="V487" s="77"/>
      <c r="Z487" s="67"/>
      <c r="AC487" s="66"/>
      <c r="AF487" s="211"/>
      <c r="AG487" s="211"/>
      <c r="AH487" s="211"/>
    </row>
    <row r="488" spans="7:34" s="25" customFormat="1" ht="12.75">
      <c r="G488" s="66"/>
      <c r="K488" s="65"/>
      <c r="N488" s="66"/>
      <c r="R488" s="67"/>
      <c r="U488" s="66"/>
      <c r="V488" s="77"/>
      <c r="Z488" s="67"/>
      <c r="AC488" s="66"/>
      <c r="AF488" s="211"/>
      <c r="AG488" s="211"/>
      <c r="AH488" s="211"/>
    </row>
    <row r="489" spans="7:34" s="25" customFormat="1" ht="12.75">
      <c r="G489" s="66"/>
      <c r="K489" s="65"/>
      <c r="N489" s="66"/>
      <c r="R489" s="67"/>
      <c r="U489" s="66"/>
      <c r="V489" s="77"/>
      <c r="Z489" s="67"/>
      <c r="AC489" s="66"/>
      <c r="AF489" s="211"/>
      <c r="AG489" s="211"/>
      <c r="AH489" s="211"/>
    </row>
    <row r="490" spans="7:34" s="25" customFormat="1" ht="12.75">
      <c r="G490" s="66"/>
      <c r="K490" s="65"/>
      <c r="N490" s="66"/>
      <c r="R490" s="67"/>
      <c r="U490" s="66"/>
      <c r="V490" s="77"/>
      <c r="Z490" s="67"/>
      <c r="AC490" s="66"/>
      <c r="AF490" s="211"/>
      <c r="AG490" s="211"/>
      <c r="AH490" s="211"/>
    </row>
    <row r="491" spans="7:34" s="25" customFormat="1" ht="12.75">
      <c r="G491" s="66"/>
      <c r="K491" s="65"/>
      <c r="N491" s="66"/>
      <c r="R491" s="67"/>
      <c r="U491" s="66"/>
      <c r="V491" s="77"/>
      <c r="Z491" s="67"/>
      <c r="AC491" s="66"/>
      <c r="AF491" s="211"/>
      <c r="AG491" s="211"/>
      <c r="AH491" s="211"/>
    </row>
    <row r="492" spans="7:34" s="25" customFormat="1" ht="12.75">
      <c r="G492" s="66"/>
      <c r="K492" s="65"/>
      <c r="N492" s="66"/>
      <c r="R492" s="67"/>
      <c r="U492" s="66"/>
      <c r="V492" s="77"/>
      <c r="Z492" s="67"/>
      <c r="AC492" s="66"/>
      <c r="AF492" s="211"/>
      <c r="AG492" s="211"/>
      <c r="AH492" s="211"/>
    </row>
    <row r="493" spans="7:34" s="25" customFormat="1" ht="12.75">
      <c r="G493" s="66"/>
      <c r="K493" s="65"/>
      <c r="N493" s="66"/>
      <c r="R493" s="67"/>
      <c r="U493" s="66"/>
      <c r="V493" s="77"/>
      <c r="Z493" s="67"/>
      <c r="AC493" s="66"/>
      <c r="AF493" s="211"/>
      <c r="AG493" s="211"/>
      <c r="AH493" s="211"/>
    </row>
    <row r="494" spans="7:34" s="25" customFormat="1" ht="12.75">
      <c r="G494" s="66"/>
      <c r="K494" s="65"/>
      <c r="N494" s="66"/>
      <c r="R494" s="67"/>
      <c r="U494" s="66"/>
      <c r="V494" s="77"/>
      <c r="Z494" s="67"/>
      <c r="AC494" s="66"/>
      <c r="AF494" s="211"/>
      <c r="AG494" s="211"/>
      <c r="AH494" s="211"/>
    </row>
    <row r="495" spans="7:34" s="25" customFormat="1" ht="12.75">
      <c r="G495" s="66"/>
      <c r="K495" s="65"/>
      <c r="N495" s="66"/>
      <c r="R495" s="67"/>
      <c r="U495" s="66"/>
      <c r="V495" s="77"/>
      <c r="Z495" s="67"/>
      <c r="AC495" s="66"/>
      <c r="AF495" s="211"/>
      <c r="AG495" s="211"/>
      <c r="AH495" s="211"/>
    </row>
    <row r="496" spans="7:34" s="25" customFormat="1" ht="12.75">
      <c r="G496" s="66"/>
      <c r="K496" s="65"/>
      <c r="N496" s="66"/>
      <c r="R496" s="67"/>
      <c r="U496" s="66"/>
      <c r="V496" s="77"/>
      <c r="Z496" s="67"/>
      <c r="AC496" s="66"/>
      <c r="AF496" s="211"/>
      <c r="AG496" s="211"/>
      <c r="AH496" s="211"/>
    </row>
    <row r="497" spans="7:34" s="25" customFormat="1" ht="12.75">
      <c r="G497" s="66"/>
      <c r="K497" s="65"/>
      <c r="N497" s="66"/>
      <c r="R497" s="67"/>
      <c r="U497" s="66"/>
      <c r="V497" s="77"/>
      <c r="Z497" s="67"/>
      <c r="AC497" s="66"/>
      <c r="AF497" s="211"/>
      <c r="AG497" s="211"/>
      <c r="AH497" s="211"/>
    </row>
    <row r="498" spans="7:34" s="25" customFormat="1" ht="12.75">
      <c r="G498" s="66"/>
      <c r="K498" s="65"/>
      <c r="N498" s="66"/>
      <c r="R498" s="67"/>
      <c r="U498" s="66"/>
      <c r="V498" s="77"/>
      <c r="Z498" s="67"/>
      <c r="AC498" s="66"/>
      <c r="AF498" s="211"/>
      <c r="AG498" s="211"/>
      <c r="AH498" s="211"/>
    </row>
    <row r="499" spans="7:34" s="25" customFormat="1" ht="12.75">
      <c r="G499" s="66"/>
      <c r="K499" s="65"/>
      <c r="N499" s="66"/>
      <c r="R499" s="67"/>
      <c r="U499" s="66"/>
      <c r="V499" s="77"/>
      <c r="Z499" s="67"/>
      <c r="AC499" s="66"/>
      <c r="AF499" s="211"/>
      <c r="AG499" s="211"/>
      <c r="AH499" s="211"/>
    </row>
    <row r="500" spans="7:34" s="25" customFormat="1" ht="12.75">
      <c r="G500" s="66"/>
      <c r="K500" s="65"/>
      <c r="N500" s="66"/>
      <c r="R500" s="67"/>
      <c r="U500" s="66"/>
      <c r="V500" s="77"/>
      <c r="Z500" s="67"/>
      <c r="AC500" s="66"/>
      <c r="AF500" s="211"/>
      <c r="AG500" s="211"/>
      <c r="AH500" s="211"/>
    </row>
    <row r="501" spans="7:34" s="25" customFormat="1" ht="12.75">
      <c r="G501" s="66"/>
      <c r="K501" s="65"/>
      <c r="N501" s="66"/>
      <c r="R501" s="67"/>
      <c r="U501" s="66"/>
      <c r="V501" s="77"/>
      <c r="Z501" s="67"/>
      <c r="AC501" s="66"/>
      <c r="AF501" s="211"/>
      <c r="AG501" s="211"/>
      <c r="AH501" s="211"/>
    </row>
    <row r="502" spans="7:34" s="25" customFormat="1" ht="12.75">
      <c r="G502" s="66"/>
      <c r="K502" s="65"/>
      <c r="N502" s="66"/>
      <c r="R502" s="67"/>
      <c r="U502" s="66"/>
      <c r="V502" s="77"/>
      <c r="Z502" s="67"/>
      <c r="AC502" s="66"/>
      <c r="AF502" s="211"/>
      <c r="AG502" s="211"/>
      <c r="AH502" s="211"/>
    </row>
    <row r="503" spans="7:34" s="25" customFormat="1" ht="12.75">
      <c r="G503" s="66"/>
      <c r="K503" s="65"/>
      <c r="N503" s="66"/>
      <c r="R503" s="67"/>
      <c r="U503" s="66"/>
      <c r="V503" s="77"/>
      <c r="Z503" s="67"/>
      <c r="AC503" s="66"/>
      <c r="AF503" s="211"/>
      <c r="AG503" s="211"/>
      <c r="AH503" s="211"/>
    </row>
    <row r="504" spans="7:34" s="25" customFormat="1" ht="12.75">
      <c r="G504" s="66"/>
      <c r="K504" s="65"/>
      <c r="N504" s="66"/>
      <c r="R504" s="67"/>
      <c r="U504" s="66"/>
      <c r="V504" s="77"/>
      <c r="Z504" s="67"/>
      <c r="AC504" s="66"/>
      <c r="AF504" s="211"/>
      <c r="AG504" s="211"/>
      <c r="AH504" s="211"/>
    </row>
    <row r="505" spans="7:34" s="25" customFormat="1" ht="12.75">
      <c r="G505" s="66"/>
      <c r="K505" s="65"/>
      <c r="N505" s="66"/>
      <c r="R505" s="67"/>
      <c r="U505" s="66"/>
      <c r="V505" s="77"/>
      <c r="Z505" s="67"/>
      <c r="AC505" s="66"/>
      <c r="AF505" s="211"/>
      <c r="AG505" s="211"/>
      <c r="AH505" s="211"/>
    </row>
    <row r="506" spans="7:34" s="25" customFormat="1" ht="12.75">
      <c r="G506" s="66"/>
      <c r="K506" s="65"/>
      <c r="N506" s="66"/>
      <c r="R506" s="67"/>
      <c r="U506" s="66"/>
      <c r="V506" s="77"/>
      <c r="Z506" s="67"/>
      <c r="AC506" s="66"/>
      <c r="AF506" s="211"/>
      <c r="AG506" s="211"/>
      <c r="AH506" s="211"/>
    </row>
    <row r="507" spans="7:34" s="25" customFormat="1" ht="12.75">
      <c r="G507" s="66"/>
      <c r="K507" s="65"/>
      <c r="N507" s="66"/>
      <c r="R507" s="67"/>
      <c r="U507" s="66"/>
      <c r="V507" s="77"/>
      <c r="Z507" s="67"/>
      <c r="AC507" s="66"/>
      <c r="AF507" s="211"/>
      <c r="AG507" s="211"/>
      <c r="AH507" s="211"/>
    </row>
    <row r="508" spans="7:34" s="25" customFormat="1" ht="12.75">
      <c r="G508" s="66"/>
      <c r="K508" s="65"/>
      <c r="N508" s="66"/>
      <c r="R508" s="67"/>
      <c r="U508" s="66"/>
      <c r="V508" s="77"/>
      <c r="Z508" s="67"/>
      <c r="AC508" s="66"/>
      <c r="AF508" s="211"/>
      <c r="AG508" s="211"/>
      <c r="AH508" s="211"/>
    </row>
    <row r="509" spans="7:34" s="25" customFormat="1" ht="12.75">
      <c r="G509" s="66"/>
      <c r="K509" s="65"/>
      <c r="N509" s="66"/>
      <c r="R509" s="67"/>
      <c r="U509" s="66"/>
      <c r="V509" s="77"/>
      <c r="Z509" s="67"/>
      <c r="AC509" s="66"/>
      <c r="AF509" s="211"/>
      <c r="AG509" s="211"/>
      <c r="AH509" s="211"/>
    </row>
    <row r="510" spans="7:34" s="25" customFormat="1" ht="12.75">
      <c r="G510" s="66"/>
      <c r="K510" s="65"/>
      <c r="N510" s="66"/>
      <c r="R510" s="67"/>
      <c r="U510" s="66"/>
      <c r="V510" s="77"/>
      <c r="Z510" s="67"/>
      <c r="AC510" s="66"/>
      <c r="AF510" s="211"/>
      <c r="AG510" s="211"/>
      <c r="AH510" s="211"/>
    </row>
    <row r="511" spans="7:34" s="25" customFormat="1" ht="12.75">
      <c r="G511" s="66"/>
      <c r="K511" s="65"/>
      <c r="N511" s="66"/>
      <c r="R511" s="67"/>
      <c r="U511" s="66"/>
      <c r="V511" s="77"/>
      <c r="Z511" s="67"/>
      <c r="AC511" s="66"/>
      <c r="AF511" s="211"/>
      <c r="AG511" s="211"/>
      <c r="AH511" s="211"/>
    </row>
    <row r="512" spans="7:34" s="22" customFormat="1" ht="12.75">
      <c r="G512" s="16"/>
      <c r="K512" s="23"/>
      <c r="N512" s="16"/>
      <c r="R512" s="24"/>
      <c r="U512" s="16"/>
      <c r="V512" s="115"/>
      <c r="Z512" s="24"/>
      <c r="AC512" s="16"/>
      <c r="AF512" s="212"/>
      <c r="AG512" s="212"/>
      <c r="AH512" s="212"/>
    </row>
    <row r="513" spans="7:34" s="22" customFormat="1" ht="12.75">
      <c r="G513" s="16"/>
      <c r="K513" s="23"/>
      <c r="N513" s="16"/>
      <c r="R513" s="24"/>
      <c r="U513" s="16"/>
      <c r="V513" s="115"/>
      <c r="Z513" s="24"/>
      <c r="AC513" s="16"/>
      <c r="AF513" s="212"/>
      <c r="AG513" s="212"/>
      <c r="AH513" s="212"/>
    </row>
    <row r="514" spans="7:34" s="22" customFormat="1" ht="12.75">
      <c r="G514" s="16"/>
      <c r="K514" s="23"/>
      <c r="N514" s="16"/>
      <c r="R514" s="24"/>
      <c r="U514" s="16"/>
      <c r="V514" s="115"/>
      <c r="Z514" s="24"/>
      <c r="AC514" s="16"/>
      <c r="AF514" s="212"/>
      <c r="AG514" s="212"/>
      <c r="AH514" s="212"/>
    </row>
    <row r="515" spans="7:34" s="22" customFormat="1" ht="12.75">
      <c r="G515" s="16"/>
      <c r="K515" s="23"/>
      <c r="N515" s="16"/>
      <c r="R515" s="24"/>
      <c r="U515" s="16"/>
      <c r="V515" s="115"/>
      <c r="Z515" s="24"/>
      <c r="AC515" s="16"/>
      <c r="AF515" s="212"/>
      <c r="AG515" s="212"/>
      <c r="AH515" s="212"/>
    </row>
    <row r="516" spans="7:34" s="22" customFormat="1" ht="12.75">
      <c r="G516" s="16"/>
      <c r="K516" s="23"/>
      <c r="N516" s="16"/>
      <c r="R516" s="24"/>
      <c r="U516" s="16"/>
      <c r="V516" s="115"/>
      <c r="Z516" s="24"/>
      <c r="AC516" s="16"/>
      <c r="AF516" s="212"/>
      <c r="AG516" s="212"/>
      <c r="AH516" s="212"/>
    </row>
    <row r="517" spans="7:34" s="22" customFormat="1" ht="12.75">
      <c r="G517" s="16"/>
      <c r="K517" s="23"/>
      <c r="N517" s="16"/>
      <c r="R517" s="24"/>
      <c r="U517" s="16"/>
      <c r="V517" s="115"/>
      <c r="Z517" s="24"/>
      <c r="AC517" s="16"/>
      <c r="AF517" s="212"/>
      <c r="AG517" s="212"/>
      <c r="AH517" s="212"/>
    </row>
    <row r="518" spans="7:34" s="22" customFormat="1" ht="12.75">
      <c r="G518" s="16"/>
      <c r="K518" s="23"/>
      <c r="N518" s="16"/>
      <c r="R518" s="24"/>
      <c r="U518" s="16"/>
      <c r="V518" s="115"/>
      <c r="Z518" s="24"/>
      <c r="AC518" s="16"/>
      <c r="AF518" s="212"/>
      <c r="AG518" s="212"/>
      <c r="AH518" s="212"/>
    </row>
    <row r="519" spans="7:34" s="22" customFormat="1" ht="12.75">
      <c r="G519" s="16"/>
      <c r="K519" s="23"/>
      <c r="N519" s="16"/>
      <c r="R519" s="24"/>
      <c r="U519" s="16"/>
      <c r="V519" s="115"/>
      <c r="Z519" s="24"/>
      <c r="AC519" s="16"/>
      <c r="AF519" s="212"/>
      <c r="AG519" s="212"/>
      <c r="AH519" s="212"/>
    </row>
    <row r="520" spans="7:34" s="22" customFormat="1" ht="12.75">
      <c r="G520" s="16"/>
      <c r="K520" s="23"/>
      <c r="N520" s="16"/>
      <c r="R520" s="24"/>
      <c r="U520" s="16"/>
      <c r="V520" s="115"/>
      <c r="Z520" s="24"/>
      <c r="AC520" s="16"/>
      <c r="AF520" s="212"/>
      <c r="AG520" s="212"/>
      <c r="AH520" s="212"/>
    </row>
    <row r="521" spans="7:34" s="22" customFormat="1" ht="12.75">
      <c r="G521" s="16"/>
      <c r="K521" s="23"/>
      <c r="N521" s="16"/>
      <c r="R521" s="24"/>
      <c r="U521" s="16"/>
      <c r="V521" s="115"/>
      <c r="Z521" s="24"/>
      <c r="AC521" s="16"/>
      <c r="AF521" s="212"/>
      <c r="AG521" s="212"/>
      <c r="AH521" s="212"/>
    </row>
    <row r="522" spans="7:34" s="22" customFormat="1" ht="12.75">
      <c r="G522" s="16"/>
      <c r="K522" s="23"/>
      <c r="N522" s="16"/>
      <c r="R522" s="24"/>
      <c r="U522" s="16"/>
      <c r="V522" s="115"/>
      <c r="Z522" s="24"/>
      <c r="AC522" s="16"/>
      <c r="AF522" s="212"/>
      <c r="AG522" s="212"/>
      <c r="AH522" s="212"/>
    </row>
    <row r="523" spans="7:34" s="22" customFormat="1" ht="12.75">
      <c r="G523" s="16"/>
      <c r="K523" s="23"/>
      <c r="N523" s="16"/>
      <c r="R523" s="24"/>
      <c r="U523" s="16"/>
      <c r="V523" s="115"/>
      <c r="Z523" s="24"/>
      <c r="AC523" s="16"/>
      <c r="AF523" s="212"/>
      <c r="AG523" s="212"/>
      <c r="AH523" s="212"/>
    </row>
    <row r="524" spans="7:34" s="22" customFormat="1" ht="12.75">
      <c r="G524" s="16"/>
      <c r="K524" s="23"/>
      <c r="N524" s="16"/>
      <c r="R524" s="24"/>
      <c r="U524" s="16"/>
      <c r="V524" s="115"/>
      <c r="Z524" s="24"/>
      <c r="AC524" s="16"/>
      <c r="AF524" s="212"/>
      <c r="AG524" s="212"/>
      <c r="AH524" s="212"/>
    </row>
    <row r="525" spans="7:34" s="22" customFormat="1" ht="12.75">
      <c r="G525" s="16"/>
      <c r="K525" s="23"/>
      <c r="N525" s="16"/>
      <c r="R525" s="24"/>
      <c r="U525" s="16"/>
      <c r="V525" s="115"/>
      <c r="Z525" s="24"/>
      <c r="AC525" s="16"/>
      <c r="AF525" s="212"/>
      <c r="AG525" s="212"/>
      <c r="AH525" s="212"/>
    </row>
    <row r="526" spans="7:34" s="22" customFormat="1" ht="12.75">
      <c r="G526" s="16"/>
      <c r="K526" s="23"/>
      <c r="N526" s="16"/>
      <c r="R526" s="24"/>
      <c r="U526" s="16"/>
      <c r="V526" s="115"/>
      <c r="Z526" s="24"/>
      <c r="AC526" s="16"/>
      <c r="AF526" s="212"/>
      <c r="AG526" s="212"/>
      <c r="AH526" s="212"/>
    </row>
    <row r="527" spans="7:34" s="22" customFormat="1" ht="12.75">
      <c r="G527" s="16"/>
      <c r="K527" s="23"/>
      <c r="N527" s="16"/>
      <c r="R527" s="24"/>
      <c r="U527" s="16"/>
      <c r="V527" s="115"/>
      <c r="Z527" s="24"/>
      <c r="AC527" s="16"/>
      <c r="AF527" s="212"/>
      <c r="AG527" s="212"/>
      <c r="AH527" s="212"/>
    </row>
    <row r="528" spans="7:34" s="22" customFormat="1" ht="12.75">
      <c r="G528" s="16"/>
      <c r="K528" s="23"/>
      <c r="N528" s="16"/>
      <c r="R528" s="24"/>
      <c r="U528" s="16"/>
      <c r="V528" s="115"/>
      <c r="Z528" s="24"/>
      <c r="AC528" s="16"/>
      <c r="AF528" s="212"/>
      <c r="AG528" s="212"/>
      <c r="AH528" s="212"/>
    </row>
    <row r="529" spans="7:34" s="22" customFormat="1" ht="12.75">
      <c r="G529" s="16"/>
      <c r="K529" s="23"/>
      <c r="N529" s="16"/>
      <c r="R529" s="24"/>
      <c r="U529" s="16"/>
      <c r="V529" s="115"/>
      <c r="Z529" s="24"/>
      <c r="AC529" s="16"/>
      <c r="AF529" s="212"/>
      <c r="AG529" s="212"/>
      <c r="AH529" s="212"/>
    </row>
    <row r="530" spans="7:34" s="22" customFormat="1" ht="12.75">
      <c r="G530" s="16"/>
      <c r="K530" s="23"/>
      <c r="N530" s="16"/>
      <c r="R530" s="24"/>
      <c r="U530" s="16"/>
      <c r="V530" s="115"/>
      <c r="Z530" s="24"/>
      <c r="AC530" s="16"/>
      <c r="AF530" s="212"/>
      <c r="AG530" s="212"/>
      <c r="AH530" s="212"/>
    </row>
    <row r="531" spans="7:34" s="22" customFormat="1" ht="12.75">
      <c r="G531" s="16"/>
      <c r="K531" s="23"/>
      <c r="N531" s="16"/>
      <c r="R531" s="24"/>
      <c r="U531" s="16"/>
      <c r="V531" s="115"/>
      <c r="Z531" s="24"/>
      <c r="AC531" s="16"/>
      <c r="AF531" s="212"/>
      <c r="AG531" s="212"/>
      <c r="AH531" s="212"/>
    </row>
    <row r="532" spans="7:34" s="22" customFormat="1" ht="12.75">
      <c r="G532" s="16"/>
      <c r="K532" s="23"/>
      <c r="N532" s="16"/>
      <c r="R532" s="24"/>
      <c r="U532" s="16"/>
      <c r="V532" s="115"/>
      <c r="Z532" s="24"/>
      <c r="AC532" s="16"/>
      <c r="AF532" s="212"/>
      <c r="AG532" s="212"/>
      <c r="AH532" s="212"/>
    </row>
    <row r="533" spans="7:34" s="22" customFormat="1" ht="12.75">
      <c r="G533" s="16"/>
      <c r="K533" s="23"/>
      <c r="N533" s="16"/>
      <c r="R533" s="24"/>
      <c r="U533" s="16"/>
      <c r="V533" s="115"/>
      <c r="Z533" s="24"/>
      <c r="AC533" s="16"/>
      <c r="AF533" s="212"/>
      <c r="AG533" s="212"/>
      <c r="AH533" s="212"/>
    </row>
    <row r="534" spans="7:34" s="22" customFormat="1" ht="12.75">
      <c r="G534" s="16"/>
      <c r="K534" s="23"/>
      <c r="N534" s="16"/>
      <c r="R534" s="24"/>
      <c r="U534" s="16"/>
      <c r="V534" s="115"/>
      <c r="Z534" s="24"/>
      <c r="AC534" s="16"/>
      <c r="AF534" s="212"/>
      <c r="AG534" s="212"/>
      <c r="AH534" s="212"/>
    </row>
    <row r="535" spans="7:34" s="22" customFormat="1" ht="12.75">
      <c r="G535" s="16"/>
      <c r="K535" s="23"/>
      <c r="N535" s="16"/>
      <c r="R535" s="24"/>
      <c r="U535" s="16"/>
      <c r="V535" s="115"/>
      <c r="Z535" s="24"/>
      <c r="AC535" s="16"/>
      <c r="AF535" s="212"/>
      <c r="AG535" s="212"/>
      <c r="AH535" s="212"/>
    </row>
    <row r="536" spans="7:34" s="22" customFormat="1" ht="12.75">
      <c r="G536" s="16"/>
      <c r="K536" s="23"/>
      <c r="N536" s="16"/>
      <c r="R536" s="24"/>
      <c r="U536" s="16"/>
      <c r="V536" s="115"/>
      <c r="Z536" s="24"/>
      <c r="AC536" s="16"/>
      <c r="AF536" s="212"/>
      <c r="AG536" s="212"/>
      <c r="AH536" s="212"/>
    </row>
    <row r="537" spans="7:34" s="22" customFormat="1" ht="12.75">
      <c r="G537" s="16"/>
      <c r="K537" s="23"/>
      <c r="N537" s="16"/>
      <c r="R537" s="24"/>
      <c r="U537" s="16"/>
      <c r="V537" s="115"/>
      <c r="Z537" s="24"/>
      <c r="AC537" s="16"/>
      <c r="AF537" s="212"/>
      <c r="AG537" s="212"/>
      <c r="AH537" s="212"/>
    </row>
    <row r="538" spans="7:34" s="22" customFormat="1" ht="12.75">
      <c r="G538" s="16"/>
      <c r="K538" s="23"/>
      <c r="N538" s="16"/>
      <c r="R538" s="24"/>
      <c r="U538" s="16"/>
      <c r="V538" s="115"/>
      <c r="Z538" s="24"/>
      <c r="AC538" s="16"/>
      <c r="AF538" s="212"/>
      <c r="AG538" s="212"/>
      <c r="AH538" s="212"/>
    </row>
    <row r="539" spans="7:34" s="22" customFormat="1" ht="12.75">
      <c r="G539" s="16"/>
      <c r="K539" s="23"/>
      <c r="N539" s="16"/>
      <c r="R539" s="24"/>
      <c r="U539" s="16"/>
      <c r="V539" s="115"/>
      <c r="Z539" s="24"/>
      <c r="AC539" s="16"/>
      <c r="AF539" s="212"/>
      <c r="AG539" s="212"/>
      <c r="AH539" s="212"/>
    </row>
    <row r="540" spans="7:34" s="22" customFormat="1" ht="12.75">
      <c r="G540" s="16"/>
      <c r="K540" s="23"/>
      <c r="N540" s="16"/>
      <c r="R540" s="24"/>
      <c r="U540" s="16"/>
      <c r="V540" s="115"/>
      <c r="Z540" s="24"/>
      <c r="AC540" s="16"/>
      <c r="AF540" s="212"/>
      <c r="AG540" s="212"/>
      <c r="AH540" s="212"/>
    </row>
    <row r="541" spans="7:34" s="22" customFormat="1" ht="12.75">
      <c r="G541" s="16"/>
      <c r="K541" s="23"/>
      <c r="N541" s="16"/>
      <c r="R541" s="24"/>
      <c r="U541" s="16"/>
      <c r="V541" s="115"/>
      <c r="Z541" s="24"/>
      <c r="AC541" s="16"/>
      <c r="AF541" s="212"/>
      <c r="AG541" s="212"/>
      <c r="AH541" s="212"/>
    </row>
    <row r="542" spans="7:34" s="22" customFormat="1" ht="12.75">
      <c r="G542" s="16"/>
      <c r="K542" s="23"/>
      <c r="N542" s="16"/>
      <c r="R542" s="24"/>
      <c r="U542" s="16"/>
      <c r="V542" s="115"/>
      <c r="Z542" s="24"/>
      <c r="AC542" s="16"/>
      <c r="AF542" s="212"/>
      <c r="AG542" s="212"/>
      <c r="AH542" s="212"/>
    </row>
    <row r="543" spans="7:34" s="22" customFormat="1" ht="12.75">
      <c r="G543" s="16"/>
      <c r="K543" s="23"/>
      <c r="N543" s="16"/>
      <c r="R543" s="24"/>
      <c r="U543" s="16"/>
      <c r="V543" s="115"/>
      <c r="Z543" s="24"/>
      <c r="AC543" s="16"/>
      <c r="AF543" s="212"/>
      <c r="AG543" s="212"/>
      <c r="AH543" s="212"/>
    </row>
    <row r="544" spans="7:34" s="22" customFormat="1" ht="12.75">
      <c r="G544" s="16"/>
      <c r="K544" s="23"/>
      <c r="N544" s="16"/>
      <c r="R544" s="24"/>
      <c r="U544" s="16"/>
      <c r="V544" s="115"/>
      <c r="Z544" s="24"/>
      <c r="AC544" s="16"/>
      <c r="AF544" s="212"/>
      <c r="AG544" s="212"/>
      <c r="AH544" s="212"/>
    </row>
    <row r="545" spans="7:34" s="22" customFormat="1" ht="12.75">
      <c r="G545" s="16"/>
      <c r="K545" s="23"/>
      <c r="N545" s="16"/>
      <c r="R545" s="24"/>
      <c r="U545" s="16"/>
      <c r="V545" s="115"/>
      <c r="Z545" s="24"/>
      <c r="AC545" s="16"/>
      <c r="AF545" s="212"/>
      <c r="AG545" s="212"/>
      <c r="AH545" s="212"/>
    </row>
    <row r="546" spans="7:34" s="22" customFormat="1" ht="12.75">
      <c r="G546" s="16"/>
      <c r="K546" s="23"/>
      <c r="N546" s="16"/>
      <c r="R546" s="24"/>
      <c r="U546" s="16"/>
      <c r="V546" s="115"/>
      <c r="Z546" s="24"/>
      <c r="AC546" s="16"/>
      <c r="AF546" s="212"/>
      <c r="AG546" s="212"/>
      <c r="AH546" s="212"/>
    </row>
    <row r="547" spans="7:34" s="22" customFormat="1" ht="12.75">
      <c r="G547" s="16"/>
      <c r="K547" s="23"/>
      <c r="N547" s="16"/>
      <c r="R547" s="24"/>
      <c r="U547" s="16"/>
      <c r="V547" s="115"/>
      <c r="Z547" s="24"/>
      <c r="AC547" s="16"/>
      <c r="AF547" s="212"/>
      <c r="AG547" s="212"/>
      <c r="AH547" s="212"/>
    </row>
    <row r="548" spans="7:34" s="22" customFormat="1" ht="12.75">
      <c r="G548" s="16"/>
      <c r="K548" s="23"/>
      <c r="N548" s="16"/>
      <c r="R548" s="24"/>
      <c r="U548" s="16"/>
      <c r="V548" s="115"/>
      <c r="Z548" s="24"/>
      <c r="AC548" s="16"/>
      <c r="AF548" s="212"/>
      <c r="AG548" s="212"/>
      <c r="AH548" s="212"/>
    </row>
    <row r="549" spans="7:34" s="22" customFormat="1" ht="12.75">
      <c r="G549" s="16"/>
      <c r="K549" s="23"/>
      <c r="N549" s="16"/>
      <c r="R549" s="24"/>
      <c r="U549" s="16"/>
      <c r="V549" s="115"/>
      <c r="Z549" s="24"/>
      <c r="AC549" s="16"/>
      <c r="AF549" s="212"/>
      <c r="AG549" s="212"/>
      <c r="AH549" s="212"/>
    </row>
    <row r="550" spans="7:34" s="22" customFormat="1" ht="12.75">
      <c r="G550" s="16"/>
      <c r="K550" s="23"/>
      <c r="N550" s="16"/>
      <c r="R550" s="24"/>
      <c r="U550" s="16"/>
      <c r="V550" s="115"/>
      <c r="Z550" s="24"/>
      <c r="AC550" s="16"/>
      <c r="AF550" s="212"/>
      <c r="AG550" s="212"/>
      <c r="AH550" s="212"/>
    </row>
    <row r="551" spans="7:34" s="22" customFormat="1" ht="12.75">
      <c r="G551" s="16"/>
      <c r="K551" s="23"/>
      <c r="N551" s="16"/>
      <c r="R551" s="24"/>
      <c r="U551" s="16"/>
      <c r="V551" s="115"/>
      <c r="Z551" s="24"/>
      <c r="AC551" s="16"/>
      <c r="AF551" s="212"/>
      <c r="AG551" s="212"/>
      <c r="AH551" s="212"/>
    </row>
    <row r="552" spans="7:34" s="22" customFormat="1" ht="12.75">
      <c r="G552" s="16"/>
      <c r="K552" s="23"/>
      <c r="N552" s="16"/>
      <c r="R552" s="24"/>
      <c r="U552" s="16"/>
      <c r="V552" s="115"/>
      <c r="Z552" s="24"/>
      <c r="AC552" s="16"/>
      <c r="AF552" s="212"/>
      <c r="AG552" s="212"/>
      <c r="AH552" s="212"/>
    </row>
    <row r="553" spans="7:34" s="22" customFormat="1" ht="12.75">
      <c r="G553" s="16"/>
      <c r="K553" s="23"/>
      <c r="N553" s="16"/>
      <c r="R553" s="24"/>
      <c r="U553" s="16"/>
      <c r="V553" s="115"/>
      <c r="Z553" s="24"/>
      <c r="AC553" s="16"/>
      <c r="AF553" s="212"/>
      <c r="AG553" s="212"/>
      <c r="AH553" s="212"/>
    </row>
    <row r="554" spans="7:34" s="22" customFormat="1" ht="12.75">
      <c r="G554" s="16"/>
      <c r="K554" s="23"/>
      <c r="N554" s="16"/>
      <c r="R554" s="24"/>
      <c r="U554" s="16"/>
      <c r="V554" s="115"/>
      <c r="Z554" s="24"/>
      <c r="AC554" s="16"/>
      <c r="AF554" s="212"/>
      <c r="AG554" s="212"/>
      <c r="AH554" s="212"/>
    </row>
    <row r="555" spans="7:34" s="22" customFormat="1" ht="12.75">
      <c r="G555" s="16"/>
      <c r="K555" s="23"/>
      <c r="N555" s="16"/>
      <c r="R555" s="24"/>
      <c r="U555" s="16"/>
      <c r="V555" s="115"/>
      <c r="Z555" s="24"/>
      <c r="AC555" s="16"/>
      <c r="AF555" s="212"/>
      <c r="AG555" s="212"/>
      <c r="AH555" s="212"/>
    </row>
    <row r="556" spans="7:34" s="22" customFormat="1" ht="12.75">
      <c r="G556" s="16"/>
      <c r="K556" s="23"/>
      <c r="N556" s="16"/>
      <c r="R556" s="24"/>
      <c r="U556" s="16"/>
      <c r="V556" s="115"/>
      <c r="Z556" s="24"/>
      <c r="AC556" s="16"/>
      <c r="AF556" s="212"/>
      <c r="AG556" s="212"/>
      <c r="AH556" s="212"/>
    </row>
    <row r="557" spans="7:34" s="22" customFormat="1" ht="12.75">
      <c r="G557" s="16"/>
      <c r="K557" s="23"/>
      <c r="N557" s="16"/>
      <c r="R557" s="24"/>
      <c r="U557" s="16"/>
      <c r="V557" s="115"/>
      <c r="Z557" s="24"/>
      <c r="AC557" s="16"/>
      <c r="AF557" s="212"/>
      <c r="AG557" s="212"/>
      <c r="AH557" s="212"/>
    </row>
    <row r="558" spans="7:34" s="22" customFormat="1" ht="12.75">
      <c r="G558" s="16"/>
      <c r="K558" s="23"/>
      <c r="N558" s="16"/>
      <c r="R558" s="24"/>
      <c r="U558" s="16"/>
      <c r="V558" s="115"/>
      <c r="Z558" s="24"/>
      <c r="AC558" s="16"/>
      <c r="AF558" s="212"/>
      <c r="AG558" s="212"/>
      <c r="AH558" s="212"/>
    </row>
    <row r="559" spans="7:34" s="22" customFormat="1" ht="12.75">
      <c r="G559" s="16"/>
      <c r="K559" s="23"/>
      <c r="N559" s="16"/>
      <c r="R559" s="24"/>
      <c r="U559" s="16"/>
      <c r="V559" s="115"/>
      <c r="Z559" s="24"/>
      <c r="AC559" s="16"/>
      <c r="AF559" s="212"/>
      <c r="AG559" s="212"/>
      <c r="AH559" s="212"/>
    </row>
    <row r="560" spans="7:34" s="22" customFormat="1" ht="12.75">
      <c r="G560" s="16"/>
      <c r="K560" s="23"/>
      <c r="N560" s="16"/>
      <c r="R560" s="24"/>
      <c r="U560" s="16"/>
      <c r="V560" s="115"/>
      <c r="Z560" s="24"/>
      <c r="AC560" s="16"/>
      <c r="AF560" s="212"/>
      <c r="AG560" s="212"/>
      <c r="AH560" s="212"/>
    </row>
    <row r="561" spans="7:34" s="22" customFormat="1" ht="12.75">
      <c r="G561" s="16"/>
      <c r="K561" s="23"/>
      <c r="N561" s="16"/>
      <c r="R561" s="24"/>
      <c r="U561" s="16"/>
      <c r="V561" s="115"/>
      <c r="Z561" s="24"/>
      <c r="AC561" s="16"/>
      <c r="AF561" s="212"/>
      <c r="AG561" s="212"/>
      <c r="AH561" s="212"/>
    </row>
    <row r="562" spans="7:34" s="22" customFormat="1" ht="12.75">
      <c r="G562" s="16"/>
      <c r="K562" s="23"/>
      <c r="N562" s="16"/>
      <c r="R562" s="24"/>
      <c r="U562" s="16"/>
      <c r="V562" s="115"/>
      <c r="Z562" s="24"/>
      <c r="AC562" s="16"/>
      <c r="AF562" s="212"/>
      <c r="AG562" s="212"/>
      <c r="AH562" s="212"/>
    </row>
    <row r="563" spans="7:34" s="22" customFormat="1" ht="12.75">
      <c r="G563" s="16"/>
      <c r="K563" s="23"/>
      <c r="N563" s="16"/>
      <c r="R563" s="24"/>
      <c r="U563" s="16"/>
      <c r="V563" s="115"/>
      <c r="Z563" s="24"/>
      <c r="AC563" s="16"/>
      <c r="AF563" s="212"/>
      <c r="AG563" s="212"/>
      <c r="AH563" s="212"/>
    </row>
    <row r="564" spans="7:34" s="22" customFormat="1" ht="12.75">
      <c r="G564" s="16"/>
      <c r="K564" s="23"/>
      <c r="N564" s="16"/>
      <c r="R564" s="24"/>
      <c r="U564" s="16"/>
      <c r="V564" s="115"/>
      <c r="Z564" s="24"/>
      <c r="AC564" s="16"/>
      <c r="AF564" s="212"/>
      <c r="AG564" s="212"/>
      <c r="AH564" s="212"/>
    </row>
    <row r="565" spans="7:34" s="22" customFormat="1" ht="12.75">
      <c r="G565" s="16"/>
      <c r="K565" s="23"/>
      <c r="N565" s="16"/>
      <c r="R565" s="24"/>
      <c r="U565" s="16"/>
      <c r="V565" s="115"/>
      <c r="Z565" s="24"/>
      <c r="AC565" s="16"/>
      <c r="AF565" s="212"/>
      <c r="AG565" s="212"/>
      <c r="AH565" s="212"/>
    </row>
    <row r="566" spans="7:34" s="22" customFormat="1" ht="12.75">
      <c r="G566" s="16"/>
      <c r="K566" s="23"/>
      <c r="N566" s="16"/>
      <c r="R566" s="24"/>
      <c r="U566" s="16"/>
      <c r="V566" s="115"/>
      <c r="Z566" s="24"/>
      <c r="AC566" s="16"/>
      <c r="AF566" s="212"/>
      <c r="AG566" s="212"/>
      <c r="AH566" s="212"/>
    </row>
    <row r="567" spans="7:34" s="22" customFormat="1" ht="12.75">
      <c r="G567" s="16"/>
      <c r="K567" s="23"/>
      <c r="N567" s="16"/>
      <c r="R567" s="24"/>
      <c r="U567" s="16"/>
      <c r="V567" s="115"/>
      <c r="Z567" s="24"/>
      <c r="AC567" s="16"/>
      <c r="AF567" s="212"/>
      <c r="AG567" s="212"/>
      <c r="AH567" s="212"/>
    </row>
    <row r="568" spans="7:34" s="22" customFormat="1" ht="12.75">
      <c r="G568" s="16"/>
      <c r="K568" s="23"/>
      <c r="N568" s="16"/>
      <c r="R568" s="24"/>
      <c r="U568" s="16"/>
      <c r="V568" s="115"/>
      <c r="Z568" s="24"/>
      <c r="AC568" s="16"/>
      <c r="AF568" s="212"/>
      <c r="AG568" s="212"/>
      <c r="AH568" s="212"/>
    </row>
    <row r="569" spans="7:34" s="22" customFormat="1" ht="12.75">
      <c r="G569" s="16"/>
      <c r="K569" s="23"/>
      <c r="N569" s="16"/>
      <c r="R569" s="24"/>
      <c r="U569" s="16"/>
      <c r="V569" s="115"/>
      <c r="Z569" s="24"/>
      <c r="AC569" s="16"/>
      <c r="AF569" s="212"/>
      <c r="AG569" s="212"/>
      <c r="AH569" s="212"/>
    </row>
    <row r="570" spans="7:34" s="22" customFormat="1" ht="12.75">
      <c r="G570" s="16"/>
      <c r="K570" s="23"/>
      <c r="N570" s="16"/>
      <c r="R570" s="24"/>
      <c r="U570" s="16"/>
      <c r="V570" s="115"/>
      <c r="Z570" s="24"/>
      <c r="AC570" s="16"/>
      <c r="AF570" s="212"/>
      <c r="AG570" s="212"/>
      <c r="AH570" s="212"/>
    </row>
    <row r="571" spans="7:34" s="22" customFormat="1" ht="12.75">
      <c r="G571" s="16"/>
      <c r="K571" s="23"/>
      <c r="N571" s="16"/>
      <c r="R571" s="24"/>
      <c r="U571" s="16"/>
      <c r="V571" s="115"/>
      <c r="Z571" s="24"/>
      <c r="AC571" s="16"/>
      <c r="AF571" s="212"/>
      <c r="AG571" s="212"/>
      <c r="AH571" s="212"/>
    </row>
    <row r="572" spans="7:34" s="22" customFormat="1" ht="12.75">
      <c r="G572" s="16"/>
      <c r="K572" s="23"/>
      <c r="N572" s="16"/>
      <c r="R572" s="24"/>
      <c r="U572" s="16"/>
      <c r="V572" s="115"/>
      <c r="Z572" s="24"/>
      <c r="AC572" s="16"/>
      <c r="AF572" s="212"/>
      <c r="AG572" s="212"/>
      <c r="AH572" s="212"/>
    </row>
    <row r="573" spans="7:34" s="22" customFormat="1" ht="12.75">
      <c r="G573" s="16"/>
      <c r="K573" s="23"/>
      <c r="N573" s="16"/>
      <c r="R573" s="24"/>
      <c r="U573" s="16"/>
      <c r="V573" s="115"/>
      <c r="Z573" s="24"/>
      <c r="AC573" s="16"/>
      <c r="AF573" s="212"/>
      <c r="AG573" s="212"/>
      <c r="AH573" s="212"/>
    </row>
    <row r="574" spans="7:34" s="22" customFormat="1" ht="12.75">
      <c r="G574" s="16"/>
      <c r="K574" s="23"/>
      <c r="N574" s="16"/>
      <c r="R574" s="24"/>
      <c r="U574" s="16"/>
      <c r="V574" s="115"/>
      <c r="Z574" s="24"/>
      <c r="AC574" s="16"/>
      <c r="AF574" s="212"/>
      <c r="AG574" s="212"/>
      <c r="AH574" s="212"/>
    </row>
    <row r="575" spans="7:34" s="22" customFormat="1" ht="12.75">
      <c r="G575" s="16"/>
      <c r="K575" s="23"/>
      <c r="N575" s="16"/>
      <c r="R575" s="24"/>
      <c r="U575" s="16"/>
      <c r="V575" s="115"/>
      <c r="Z575" s="24"/>
      <c r="AC575" s="16"/>
      <c r="AF575" s="212"/>
      <c r="AG575" s="212"/>
      <c r="AH575" s="212"/>
    </row>
    <row r="576" spans="7:34" s="22" customFormat="1" ht="12.75">
      <c r="G576" s="16"/>
      <c r="K576" s="23"/>
      <c r="N576" s="16"/>
      <c r="R576" s="24"/>
      <c r="U576" s="16"/>
      <c r="V576" s="115"/>
      <c r="Z576" s="24"/>
      <c r="AC576" s="16"/>
      <c r="AF576" s="212"/>
      <c r="AG576" s="212"/>
      <c r="AH576" s="212"/>
    </row>
    <row r="577" spans="7:34" s="22" customFormat="1" ht="12.75">
      <c r="G577" s="16"/>
      <c r="K577" s="23"/>
      <c r="N577" s="16"/>
      <c r="R577" s="24"/>
      <c r="U577" s="16"/>
      <c r="V577" s="115"/>
      <c r="Z577" s="24"/>
      <c r="AC577" s="16"/>
      <c r="AF577" s="212"/>
      <c r="AG577" s="212"/>
      <c r="AH577" s="212"/>
    </row>
    <row r="578" spans="7:34" s="22" customFormat="1" ht="12.75">
      <c r="G578" s="16"/>
      <c r="K578" s="23"/>
      <c r="N578" s="16"/>
      <c r="R578" s="24"/>
      <c r="U578" s="16"/>
      <c r="V578" s="115"/>
      <c r="Z578" s="24"/>
      <c r="AC578" s="16"/>
      <c r="AF578" s="212"/>
      <c r="AG578" s="212"/>
      <c r="AH578" s="212"/>
    </row>
    <row r="579" spans="7:34" s="22" customFormat="1" ht="12.75">
      <c r="G579" s="16"/>
      <c r="K579" s="23"/>
      <c r="N579" s="16"/>
      <c r="R579" s="24"/>
      <c r="U579" s="16"/>
      <c r="V579" s="115"/>
      <c r="Z579" s="24"/>
      <c r="AC579" s="16"/>
      <c r="AF579" s="212"/>
      <c r="AG579" s="212"/>
      <c r="AH579" s="212"/>
    </row>
    <row r="580" spans="7:34" s="22" customFormat="1" ht="12.75">
      <c r="G580" s="16"/>
      <c r="K580" s="23"/>
      <c r="N580" s="16"/>
      <c r="R580" s="24"/>
      <c r="U580" s="16"/>
      <c r="V580" s="115"/>
      <c r="Z580" s="24"/>
      <c r="AC580" s="16"/>
      <c r="AF580" s="212"/>
      <c r="AG580" s="212"/>
      <c r="AH580" s="212"/>
    </row>
    <row r="581" spans="7:34" s="22" customFormat="1" ht="12.75">
      <c r="G581" s="16"/>
      <c r="K581" s="23"/>
      <c r="N581" s="16"/>
      <c r="R581" s="24"/>
      <c r="U581" s="16"/>
      <c r="V581" s="115"/>
      <c r="Z581" s="24"/>
      <c r="AC581" s="16"/>
      <c r="AF581" s="212"/>
      <c r="AG581" s="212"/>
      <c r="AH581" s="212"/>
    </row>
    <row r="582" spans="7:34" s="22" customFormat="1" ht="12.75">
      <c r="G582" s="16"/>
      <c r="K582" s="23"/>
      <c r="N582" s="16"/>
      <c r="R582" s="24"/>
      <c r="U582" s="16"/>
      <c r="V582" s="115"/>
      <c r="Z582" s="24"/>
      <c r="AC582" s="16"/>
      <c r="AF582" s="212"/>
      <c r="AG582" s="212"/>
      <c r="AH582" s="212"/>
    </row>
    <row r="583" spans="7:34" s="22" customFormat="1" ht="12.75">
      <c r="G583" s="16"/>
      <c r="K583" s="23"/>
      <c r="N583" s="16"/>
      <c r="R583" s="24"/>
      <c r="U583" s="16"/>
      <c r="V583" s="115"/>
      <c r="Z583" s="24"/>
      <c r="AC583" s="16"/>
      <c r="AF583" s="212"/>
      <c r="AG583" s="212"/>
      <c r="AH583" s="212"/>
    </row>
    <row r="584" spans="7:34" s="22" customFormat="1" ht="12.75">
      <c r="G584" s="16"/>
      <c r="K584" s="23"/>
      <c r="N584" s="16"/>
      <c r="R584" s="24"/>
      <c r="U584" s="16"/>
      <c r="V584" s="115"/>
      <c r="Z584" s="24"/>
      <c r="AC584" s="16"/>
      <c r="AF584" s="212"/>
      <c r="AG584" s="212"/>
      <c r="AH584" s="212"/>
    </row>
    <row r="585" spans="7:34" s="22" customFormat="1" ht="12.75">
      <c r="G585" s="16"/>
      <c r="K585" s="23"/>
      <c r="N585" s="16"/>
      <c r="R585" s="24"/>
      <c r="U585" s="16"/>
      <c r="V585" s="115"/>
      <c r="Z585" s="24"/>
      <c r="AC585" s="16"/>
      <c r="AF585" s="212"/>
      <c r="AG585" s="212"/>
      <c r="AH585" s="212"/>
    </row>
    <row r="586" spans="7:34" s="22" customFormat="1" ht="12.75">
      <c r="G586" s="16"/>
      <c r="K586" s="23"/>
      <c r="N586" s="16"/>
      <c r="R586" s="24"/>
      <c r="U586" s="16"/>
      <c r="V586" s="115"/>
      <c r="Z586" s="24"/>
      <c r="AC586" s="16"/>
      <c r="AF586" s="212"/>
      <c r="AG586" s="212"/>
      <c r="AH586" s="212"/>
    </row>
    <row r="587" spans="7:34" s="22" customFormat="1" ht="12.75">
      <c r="G587" s="16"/>
      <c r="K587" s="23"/>
      <c r="N587" s="16"/>
      <c r="R587" s="24"/>
      <c r="U587" s="16"/>
      <c r="V587" s="115"/>
      <c r="Z587" s="24"/>
      <c r="AC587" s="16"/>
      <c r="AF587" s="212"/>
      <c r="AG587" s="212"/>
      <c r="AH587" s="212"/>
    </row>
    <row r="588" spans="7:34" s="22" customFormat="1" ht="12.75">
      <c r="G588" s="16"/>
      <c r="K588" s="23"/>
      <c r="N588" s="16"/>
      <c r="R588" s="24"/>
      <c r="U588" s="16"/>
      <c r="V588" s="115"/>
      <c r="Z588" s="24"/>
      <c r="AC588" s="16"/>
      <c r="AF588" s="212"/>
      <c r="AG588" s="212"/>
      <c r="AH588" s="212"/>
    </row>
    <row r="589" spans="7:34" s="22" customFormat="1" ht="12.75">
      <c r="G589" s="16"/>
      <c r="K589" s="23"/>
      <c r="N589" s="16"/>
      <c r="R589" s="24"/>
      <c r="U589" s="16"/>
      <c r="V589" s="115"/>
      <c r="Z589" s="24"/>
      <c r="AC589" s="16"/>
      <c r="AF589" s="212"/>
      <c r="AG589" s="212"/>
      <c r="AH589" s="212"/>
    </row>
    <row r="590" spans="7:34" s="22" customFormat="1" ht="12.75">
      <c r="G590" s="16"/>
      <c r="K590" s="23"/>
      <c r="N590" s="16"/>
      <c r="R590" s="24"/>
      <c r="U590" s="16"/>
      <c r="V590" s="115"/>
      <c r="Z590" s="24"/>
      <c r="AC590" s="16"/>
      <c r="AF590" s="212"/>
      <c r="AG590" s="212"/>
      <c r="AH590" s="212"/>
    </row>
    <row r="591" spans="7:34" s="22" customFormat="1" ht="12.75">
      <c r="G591" s="16"/>
      <c r="K591" s="23"/>
      <c r="N591" s="16"/>
      <c r="R591" s="24"/>
      <c r="U591" s="16"/>
      <c r="V591" s="115"/>
      <c r="Z591" s="24"/>
      <c r="AC591" s="16"/>
      <c r="AF591" s="212"/>
      <c r="AG591" s="212"/>
      <c r="AH591" s="212"/>
    </row>
    <row r="592" spans="7:34" s="22" customFormat="1" ht="12.75">
      <c r="G592" s="16"/>
      <c r="K592" s="23"/>
      <c r="N592" s="16"/>
      <c r="R592" s="24"/>
      <c r="U592" s="16"/>
      <c r="V592" s="115"/>
      <c r="Z592" s="24"/>
      <c r="AC592" s="16"/>
      <c r="AF592" s="212"/>
      <c r="AG592" s="212"/>
      <c r="AH592" s="212"/>
    </row>
    <row r="593" spans="7:34" s="22" customFormat="1" ht="12.75">
      <c r="G593" s="16"/>
      <c r="K593" s="23"/>
      <c r="N593" s="16"/>
      <c r="R593" s="24"/>
      <c r="U593" s="16"/>
      <c r="V593" s="115"/>
      <c r="Z593" s="24"/>
      <c r="AC593" s="16"/>
      <c r="AF593" s="212"/>
      <c r="AG593" s="212"/>
      <c r="AH593" s="212"/>
    </row>
    <row r="594" spans="7:34" s="22" customFormat="1" ht="12.75">
      <c r="G594" s="16"/>
      <c r="K594" s="23"/>
      <c r="N594" s="16"/>
      <c r="R594" s="24"/>
      <c r="U594" s="16"/>
      <c r="V594" s="115"/>
      <c r="Z594" s="24"/>
      <c r="AC594" s="16"/>
      <c r="AF594" s="212"/>
      <c r="AG594" s="212"/>
      <c r="AH594" s="212"/>
    </row>
    <row r="595" spans="7:34" s="22" customFormat="1" ht="12.75">
      <c r="G595" s="16"/>
      <c r="K595" s="23"/>
      <c r="N595" s="16"/>
      <c r="R595" s="24"/>
      <c r="U595" s="16"/>
      <c r="V595" s="115"/>
      <c r="Z595" s="24"/>
      <c r="AC595" s="16"/>
      <c r="AF595" s="212"/>
      <c r="AG595" s="212"/>
      <c r="AH595" s="212"/>
    </row>
    <row r="596" spans="7:34" s="22" customFormat="1" ht="12.75">
      <c r="G596" s="16"/>
      <c r="K596" s="23"/>
      <c r="N596" s="16"/>
      <c r="R596" s="24"/>
      <c r="U596" s="16"/>
      <c r="V596" s="115"/>
      <c r="Z596" s="24"/>
      <c r="AC596" s="16"/>
      <c r="AF596" s="212"/>
      <c r="AG596" s="212"/>
      <c r="AH596" s="212"/>
    </row>
    <row r="597" spans="7:34" s="22" customFormat="1" ht="12.75">
      <c r="G597" s="16"/>
      <c r="K597" s="23"/>
      <c r="N597" s="16"/>
      <c r="R597" s="24"/>
      <c r="U597" s="16"/>
      <c r="V597" s="115"/>
      <c r="Z597" s="24"/>
      <c r="AC597" s="16"/>
      <c r="AF597" s="212"/>
      <c r="AG597" s="212"/>
      <c r="AH597" s="212"/>
    </row>
    <row r="598" spans="7:34" s="22" customFormat="1" ht="12.75">
      <c r="G598" s="16"/>
      <c r="K598" s="23"/>
      <c r="N598" s="16"/>
      <c r="R598" s="24"/>
      <c r="U598" s="16"/>
      <c r="V598" s="115"/>
      <c r="Z598" s="24"/>
      <c r="AC598" s="16"/>
      <c r="AF598" s="212"/>
      <c r="AG598" s="212"/>
      <c r="AH598" s="212"/>
    </row>
    <row r="599" spans="7:34" s="22" customFormat="1" ht="12.75">
      <c r="G599" s="16"/>
      <c r="K599" s="23"/>
      <c r="N599" s="16"/>
      <c r="R599" s="24"/>
      <c r="U599" s="16"/>
      <c r="V599" s="115"/>
      <c r="Z599" s="24"/>
      <c r="AC599" s="16"/>
      <c r="AF599" s="212"/>
      <c r="AG599" s="212"/>
      <c r="AH599" s="212"/>
    </row>
    <row r="600" spans="7:34" s="22" customFormat="1" ht="12.75">
      <c r="G600" s="16"/>
      <c r="K600" s="23"/>
      <c r="N600" s="16"/>
      <c r="R600" s="24"/>
      <c r="U600" s="16"/>
      <c r="V600" s="115"/>
      <c r="Z600" s="24"/>
      <c r="AC600" s="16"/>
      <c r="AF600" s="212"/>
      <c r="AG600" s="212"/>
      <c r="AH600" s="212"/>
    </row>
    <row r="601" spans="7:34" s="22" customFormat="1" ht="12.75">
      <c r="G601" s="16"/>
      <c r="K601" s="23"/>
      <c r="N601" s="16"/>
      <c r="R601" s="24"/>
      <c r="U601" s="16"/>
      <c r="V601" s="115"/>
      <c r="Z601" s="24"/>
      <c r="AC601" s="16"/>
      <c r="AF601" s="212"/>
      <c r="AG601" s="212"/>
      <c r="AH601" s="212"/>
    </row>
    <row r="602" spans="7:34" s="22" customFormat="1" ht="12.75">
      <c r="G602" s="16"/>
      <c r="K602" s="23"/>
      <c r="N602" s="16"/>
      <c r="R602" s="24"/>
      <c r="U602" s="16"/>
      <c r="V602" s="115"/>
      <c r="Z602" s="24"/>
      <c r="AC602" s="16"/>
      <c r="AF602" s="212"/>
      <c r="AG602" s="212"/>
      <c r="AH602" s="212"/>
    </row>
    <row r="603" spans="7:34" s="22" customFormat="1" ht="12.75">
      <c r="G603" s="16"/>
      <c r="K603" s="23"/>
      <c r="N603" s="16"/>
      <c r="R603" s="24"/>
      <c r="U603" s="16"/>
      <c r="V603" s="115"/>
      <c r="Z603" s="24"/>
      <c r="AC603" s="16"/>
      <c r="AF603" s="212"/>
      <c r="AG603" s="212"/>
      <c r="AH603" s="212"/>
    </row>
    <row r="604" spans="7:34" s="22" customFormat="1" ht="12.75">
      <c r="G604" s="16"/>
      <c r="K604" s="23"/>
      <c r="N604" s="16"/>
      <c r="R604" s="24"/>
      <c r="U604" s="16"/>
      <c r="V604" s="115"/>
      <c r="Z604" s="24"/>
      <c r="AC604" s="16"/>
      <c r="AF604" s="212"/>
      <c r="AG604" s="212"/>
      <c r="AH604" s="212"/>
    </row>
    <row r="605" spans="7:34" s="22" customFormat="1" ht="12.75">
      <c r="G605" s="16"/>
      <c r="K605" s="23"/>
      <c r="N605" s="16"/>
      <c r="R605" s="24"/>
      <c r="U605" s="16"/>
      <c r="V605" s="115"/>
      <c r="Z605" s="24"/>
      <c r="AC605" s="16"/>
      <c r="AF605" s="212"/>
      <c r="AG605" s="212"/>
      <c r="AH605" s="212"/>
    </row>
    <row r="606" spans="7:34" s="22" customFormat="1" ht="12.75">
      <c r="G606" s="16"/>
      <c r="K606" s="23"/>
      <c r="N606" s="16"/>
      <c r="R606" s="24"/>
      <c r="U606" s="16"/>
      <c r="V606" s="115"/>
      <c r="Z606" s="24"/>
      <c r="AC606" s="16"/>
      <c r="AF606" s="212"/>
      <c r="AG606" s="212"/>
      <c r="AH606" s="212"/>
    </row>
    <row r="607" spans="7:34" s="22" customFormat="1" ht="12.75">
      <c r="G607" s="16"/>
      <c r="K607" s="23"/>
      <c r="N607" s="16"/>
      <c r="R607" s="24"/>
      <c r="U607" s="16"/>
      <c r="V607" s="115"/>
      <c r="Z607" s="24"/>
      <c r="AC607" s="16"/>
      <c r="AF607" s="212"/>
      <c r="AG607" s="212"/>
      <c r="AH607" s="212"/>
    </row>
    <row r="608" spans="7:34" s="22" customFormat="1" ht="12.75">
      <c r="G608" s="16"/>
      <c r="K608" s="23"/>
      <c r="N608" s="16"/>
      <c r="R608" s="24"/>
      <c r="U608" s="16"/>
      <c r="V608" s="115"/>
      <c r="Z608" s="24"/>
      <c r="AC608" s="16"/>
      <c r="AF608" s="212"/>
      <c r="AG608" s="212"/>
      <c r="AH608" s="212"/>
    </row>
    <row r="609" spans="7:34" s="22" customFormat="1" ht="12.75">
      <c r="G609" s="16"/>
      <c r="K609" s="23"/>
      <c r="N609" s="16"/>
      <c r="R609" s="24"/>
      <c r="U609" s="16"/>
      <c r="V609" s="115"/>
      <c r="Z609" s="24"/>
      <c r="AC609" s="16"/>
      <c r="AF609" s="212"/>
      <c r="AG609" s="212"/>
      <c r="AH609" s="212"/>
    </row>
    <row r="610" spans="7:34" s="22" customFormat="1" ht="12.75">
      <c r="G610" s="16"/>
      <c r="K610" s="23"/>
      <c r="N610" s="16"/>
      <c r="R610" s="24"/>
      <c r="U610" s="16"/>
      <c r="V610" s="115"/>
      <c r="Z610" s="24"/>
      <c r="AC610" s="16"/>
      <c r="AF610" s="212"/>
      <c r="AG610" s="212"/>
      <c r="AH610" s="212"/>
    </row>
    <row r="611" spans="7:34" s="22" customFormat="1" ht="12.75">
      <c r="G611" s="16"/>
      <c r="K611" s="23"/>
      <c r="N611" s="16"/>
      <c r="R611" s="24"/>
      <c r="U611" s="16"/>
      <c r="V611" s="115"/>
      <c r="Z611" s="24"/>
      <c r="AC611" s="16"/>
      <c r="AF611" s="212"/>
      <c r="AG611" s="212"/>
      <c r="AH611" s="212"/>
    </row>
    <row r="612" spans="7:34" s="22" customFormat="1" ht="12.75">
      <c r="G612" s="16"/>
      <c r="K612" s="23"/>
      <c r="N612" s="16"/>
      <c r="R612" s="24"/>
      <c r="U612" s="16"/>
      <c r="V612" s="115"/>
      <c r="Z612" s="24"/>
      <c r="AC612" s="16"/>
      <c r="AF612" s="212"/>
      <c r="AG612" s="212"/>
      <c r="AH612" s="212"/>
    </row>
    <row r="613" spans="7:34" s="22" customFormat="1" ht="12.75">
      <c r="G613" s="16"/>
      <c r="K613" s="23"/>
      <c r="N613" s="16"/>
      <c r="R613" s="24"/>
      <c r="U613" s="16"/>
      <c r="V613" s="115"/>
      <c r="Z613" s="24"/>
      <c r="AC613" s="16"/>
      <c r="AF613" s="212"/>
      <c r="AG613" s="212"/>
      <c r="AH613" s="212"/>
    </row>
    <row r="614" spans="7:34" s="22" customFormat="1" ht="12.75">
      <c r="G614" s="16"/>
      <c r="K614" s="23"/>
      <c r="N614" s="16"/>
      <c r="R614" s="24"/>
      <c r="U614" s="16"/>
      <c r="V614" s="115"/>
      <c r="Z614" s="24"/>
      <c r="AC614" s="16"/>
      <c r="AF614" s="212"/>
      <c r="AG614" s="212"/>
      <c r="AH614" s="212"/>
    </row>
    <row r="615" spans="7:34" s="22" customFormat="1" ht="12.75">
      <c r="G615" s="16"/>
      <c r="K615" s="23"/>
      <c r="N615" s="16"/>
      <c r="R615" s="24"/>
      <c r="U615" s="16"/>
      <c r="V615" s="115"/>
      <c r="Z615" s="24"/>
      <c r="AC615" s="16"/>
      <c r="AF615" s="212"/>
      <c r="AG615" s="212"/>
      <c r="AH615" s="212"/>
    </row>
    <row r="616" spans="7:34" s="22" customFormat="1" ht="12.75">
      <c r="G616" s="16"/>
      <c r="K616" s="23"/>
      <c r="N616" s="16"/>
      <c r="R616" s="24"/>
      <c r="U616" s="16"/>
      <c r="V616" s="115"/>
      <c r="Z616" s="24"/>
      <c r="AC616" s="16"/>
      <c r="AF616" s="212"/>
      <c r="AG616" s="212"/>
      <c r="AH616" s="212"/>
    </row>
    <row r="617" spans="7:34" s="22" customFormat="1" ht="12.75">
      <c r="G617" s="16"/>
      <c r="K617" s="23"/>
      <c r="N617" s="16"/>
      <c r="R617" s="24"/>
      <c r="U617" s="16"/>
      <c r="V617" s="115"/>
      <c r="Z617" s="24"/>
      <c r="AC617" s="16"/>
      <c r="AF617" s="212"/>
      <c r="AG617" s="212"/>
      <c r="AH617" s="212"/>
    </row>
    <row r="618" spans="7:34" s="22" customFormat="1" ht="12.75">
      <c r="G618" s="16"/>
      <c r="K618" s="23"/>
      <c r="N618" s="16"/>
      <c r="R618" s="24"/>
      <c r="U618" s="16"/>
      <c r="V618" s="115"/>
      <c r="Z618" s="24"/>
      <c r="AC618" s="16"/>
      <c r="AF618" s="212"/>
      <c r="AG618" s="212"/>
      <c r="AH618" s="212"/>
    </row>
    <row r="619" spans="7:34" s="22" customFormat="1" ht="12.75">
      <c r="G619" s="16"/>
      <c r="K619" s="23"/>
      <c r="N619" s="16"/>
      <c r="R619" s="24"/>
      <c r="U619" s="16"/>
      <c r="V619" s="115"/>
      <c r="Z619" s="24"/>
      <c r="AC619" s="16"/>
      <c r="AF619" s="212"/>
      <c r="AG619" s="212"/>
      <c r="AH619" s="212"/>
    </row>
    <row r="620" spans="7:34" s="22" customFormat="1" ht="12.75">
      <c r="G620" s="16"/>
      <c r="K620" s="23"/>
      <c r="N620" s="16"/>
      <c r="R620" s="24"/>
      <c r="U620" s="16"/>
      <c r="V620" s="115"/>
      <c r="Z620" s="24"/>
      <c r="AC620" s="16"/>
      <c r="AF620" s="212"/>
      <c r="AG620" s="212"/>
      <c r="AH620" s="212"/>
    </row>
    <row r="621" spans="7:34" s="22" customFormat="1" ht="12.75">
      <c r="G621" s="16"/>
      <c r="K621" s="23"/>
      <c r="N621" s="16"/>
      <c r="R621" s="24"/>
      <c r="U621" s="16"/>
      <c r="V621" s="115"/>
      <c r="Z621" s="24"/>
      <c r="AC621" s="16"/>
      <c r="AF621" s="212"/>
      <c r="AG621" s="212"/>
      <c r="AH621" s="212"/>
    </row>
    <row r="622" spans="7:34" s="22" customFormat="1" ht="12.75">
      <c r="G622" s="16"/>
      <c r="K622" s="23"/>
      <c r="N622" s="16"/>
      <c r="R622" s="24"/>
      <c r="U622" s="16"/>
      <c r="V622" s="115"/>
      <c r="Z622" s="24"/>
      <c r="AC622" s="16"/>
      <c r="AF622" s="212"/>
      <c r="AG622" s="212"/>
      <c r="AH622" s="212"/>
    </row>
    <row r="623" spans="7:34" s="22" customFormat="1" ht="12.75">
      <c r="G623" s="16"/>
      <c r="K623" s="23"/>
      <c r="N623" s="16"/>
      <c r="R623" s="24"/>
      <c r="U623" s="16"/>
      <c r="V623" s="115"/>
      <c r="Z623" s="24"/>
      <c r="AC623" s="16"/>
      <c r="AF623" s="212"/>
      <c r="AG623" s="212"/>
      <c r="AH623" s="212"/>
    </row>
    <row r="624" spans="7:34" s="22" customFormat="1" ht="12.75">
      <c r="G624" s="16"/>
      <c r="K624" s="23"/>
      <c r="N624" s="16"/>
      <c r="R624" s="24"/>
      <c r="U624" s="16"/>
      <c r="V624" s="115"/>
      <c r="Z624" s="24"/>
      <c r="AC624" s="16"/>
      <c r="AF624" s="212"/>
      <c r="AG624" s="212"/>
      <c r="AH624" s="212"/>
    </row>
    <row r="625" spans="7:34" s="22" customFormat="1" ht="12.75">
      <c r="G625" s="16"/>
      <c r="K625" s="23"/>
      <c r="N625" s="16"/>
      <c r="R625" s="24"/>
      <c r="U625" s="16"/>
      <c r="V625" s="115"/>
      <c r="Z625" s="24"/>
      <c r="AC625" s="16"/>
      <c r="AF625" s="212"/>
      <c r="AG625" s="212"/>
      <c r="AH625" s="212"/>
    </row>
    <row r="626" spans="7:34" s="22" customFormat="1" ht="12.75">
      <c r="G626" s="16"/>
      <c r="K626" s="23"/>
      <c r="N626" s="16"/>
      <c r="R626" s="24"/>
      <c r="U626" s="16"/>
      <c r="V626" s="115"/>
      <c r="Z626" s="24"/>
      <c r="AC626" s="16"/>
      <c r="AF626" s="212"/>
      <c r="AG626" s="212"/>
      <c r="AH626" s="212"/>
    </row>
    <row r="627" spans="7:34" s="22" customFormat="1" ht="12.75">
      <c r="G627" s="16"/>
      <c r="K627" s="23"/>
      <c r="N627" s="16"/>
      <c r="R627" s="24"/>
      <c r="U627" s="16"/>
      <c r="V627" s="115"/>
      <c r="Z627" s="24"/>
      <c r="AC627" s="16"/>
      <c r="AF627" s="212"/>
      <c r="AG627" s="212"/>
      <c r="AH627" s="212"/>
    </row>
    <row r="628" spans="7:34" s="22" customFormat="1" ht="12.75">
      <c r="G628" s="16"/>
      <c r="K628" s="23"/>
      <c r="N628" s="16"/>
      <c r="R628" s="24"/>
      <c r="U628" s="16"/>
      <c r="V628" s="115"/>
      <c r="Z628" s="24"/>
      <c r="AC628" s="16"/>
      <c r="AF628" s="212"/>
      <c r="AG628" s="212"/>
      <c r="AH628" s="212"/>
    </row>
    <row r="629" spans="7:34" s="22" customFormat="1" ht="12.75">
      <c r="G629" s="16"/>
      <c r="K629" s="23"/>
      <c r="N629" s="16"/>
      <c r="R629" s="24"/>
      <c r="U629" s="16"/>
      <c r="V629" s="115"/>
      <c r="Z629" s="24"/>
      <c r="AC629" s="16"/>
      <c r="AF629" s="212"/>
      <c r="AG629" s="212"/>
      <c r="AH629" s="212"/>
    </row>
    <row r="630" spans="7:34" s="22" customFormat="1" ht="12.75">
      <c r="G630" s="16"/>
      <c r="K630" s="23"/>
      <c r="N630" s="16"/>
      <c r="R630" s="24"/>
      <c r="U630" s="16"/>
      <c r="V630" s="115"/>
      <c r="Z630" s="24"/>
      <c r="AC630" s="16"/>
      <c r="AF630" s="212"/>
      <c r="AG630" s="212"/>
      <c r="AH630" s="212"/>
    </row>
    <row r="631" spans="7:34" s="22" customFormat="1" ht="12.75">
      <c r="G631" s="16"/>
      <c r="K631" s="23"/>
      <c r="N631" s="16"/>
      <c r="R631" s="24"/>
      <c r="U631" s="16"/>
      <c r="V631" s="115"/>
      <c r="Z631" s="24"/>
      <c r="AC631" s="16"/>
      <c r="AF631" s="212"/>
      <c r="AG631" s="212"/>
      <c r="AH631" s="212"/>
    </row>
    <row r="632" spans="7:34" s="22" customFormat="1" ht="12.75">
      <c r="G632" s="16"/>
      <c r="K632" s="23"/>
      <c r="N632" s="16"/>
      <c r="R632" s="24"/>
      <c r="U632" s="16"/>
      <c r="V632" s="115"/>
      <c r="Z632" s="24"/>
      <c r="AC632" s="16"/>
      <c r="AF632" s="212"/>
      <c r="AG632" s="212"/>
      <c r="AH632" s="212"/>
    </row>
    <row r="633" spans="7:34" s="22" customFormat="1" ht="12.75">
      <c r="G633" s="16"/>
      <c r="K633" s="23"/>
      <c r="N633" s="16"/>
      <c r="R633" s="24"/>
      <c r="U633" s="16"/>
      <c r="V633" s="115"/>
      <c r="Z633" s="24"/>
      <c r="AC633" s="16"/>
      <c r="AF633" s="212"/>
      <c r="AG633" s="212"/>
      <c r="AH633" s="212"/>
    </row>
    <row r="634" spans="7:34" s="22" customFormat="1" ht="12.75">
      <c r="G634" s="16"/>
      <c r="K634" s="23"/>
      <c r="N634" s="16"/>
      <c r="R634" s="24"/>
      <c r="U634" s="16"/>
      <c r="V634" s="115"/>
      <c r="Z634" s="24"/>
      <c r="AC634" s="16"/>
      <c r="AF634" s="212"/>
      <c r="AG634" s="212"/>
      <c r="AH634" s="212"/>
    </row>
    <row r="635" spans="7:34" s="22" customFormat="1" ht="12.75">
      <c r="G635" s="16"/>
      <c r="K635" s="23"/>
      <c r="N635" s="16"/>
      <c r="R635" s="24"/>
      <c r="U635" s="16"/>
      <c r="V635" s="115"/>
      <c r="Z635" s="24"/>
      <c r="AC635" s="16"/>
      <c r="AF635" s="212"/>
      <c r="AG635" s="212"/>
      <c r="AH635" s="212"/>
    </row>
    <row r="636" spans="7:34" s="22" customFormat="1" ht="12.75">
      <c r="G636" s="16"/>
      <c r="K636" s="23"/>
      <c r="N636" s="16"/>
      <c r="R636" s="24"/>
      <c r="U636" s="16"/>
      <c r="V636" s="115"/>
      <c r="Z636" s="24"/>
      <c r="AC636" s="16"/>
      <c r="AF636" s="212"/>
      <c r="AG636" s="212"/>
      <c r="AH636" s="212"/>
    </row>
    <row r="637" spans="7:34" s="22" customFormat="1" ht="12.75">
      <c r="G637" s="16"/>
      <c r="K637" s="23"/>
      <c r="N637" s="16"/>
      <c r="R637" s="24"/>
      <c r="U637" s="16"/>
      <c r="V637" s="115"/>
      <c r="Z637" s="24"/>
      <c r="AC637" s="16"/>
      <c r="AF637" s="212"/>
      <c r="AG637" s="212"/>
      <c r="AH637" s="212"/>
    </row>
    <row r="638" spans="7:34" s="22" customFormat="1" ht="12.75">
      <c r="G638" s="16"/>
      <c r="K638" s="23"/>
      <c r="N638" s="16"/>
      <c r="R638" s="24"/>
      <c r="U638" s="16"/>
      <c r="V638" s="115"/>
      <c r="Z638" s="24"/>
      <c r="AC638" s="16"/>
      <c r="AF638" s="212"/>
      <c r="AG638" s="212"/>
      <c r="AH638" s="212"/>
    </row>
    <row r="639" spans="7:34" s="22" customFormat="1" ht="12.75">
      <c r="G639" s="16"/>
      <c r="K639" s="23"/>
      <c r="N639" s="16"/>
      <c r="R639" s="24"/>
      <c r="U639" s="16"/>
      <c r="V639" s="115"/>
      <c r="Z639" s="24"/>
      <c r="AC639" s="16"/>
      <c r="AF639" s="212"/>
      <c r="AG639" s="212"/>
      <c r="AH639" s="212"/>
    </row>
    <row r="640" spans="7:34" s="22" customFormat="1" ht="12.75">
      <c r="G640" s="16"/>
      <c r="K640" s="23"/>
      <c r="N640" s="16"/>
      <c r="R640" s="24"/>
      <c r="U640" s="16"/>
      <c r="V640" s="115"/>
      <c r="Z640" s="24"/>
      <c r="AC640" s="16"/>
      <c r="AF640" s="212"/>
      <c r="AG640" s="212"/>
      <c r="AH640" s="212"/>
    </row>
    <row r="641" spans="7:34" s="22" customFormat="1" ht="12.75">
      <c r="G641" s="16"/>
      <c r="K641" s="23"/>
      <c r="N641" s="16"/>
      <c r="R641" s="24"/>
      <c r="U641" s="16"/>
      <c r="V641" s="115"/>
      <c r="Z641" s="24"/>
      <c r="AC641" s="16"/>
      <c r="AF641" s="212"/>
      <c r="AG641" s="212"/>
      <c r="AH641" s="212"/>
    </row>
    <row r="642" spans="7:34" s="22" customFormat="1" ht="12.75">
      <c r="G642" s="16"/>
      <c r="K642" s="23"/>
      <c r="N642" s="16"/>
      <c r="R642" s="24"/>
      <c r="U642" s="16"/>
      <c r="V642" s="115"/>
      <c r="Z642" s="24"/>
      <c r="AC642" s="16"/>
      <c r="AF642" s="212"/>
      <c r="AG642" s="212"/>
      <c r="AH642" s="212"/>
    </row>
    <row r="643" spans="7:34" s="22" customFormat="1" ht="12.75">
      <c r="G643" s="16"/>
      <c r="K643" s="23"/>
      <c r="N643" s="16"/>
      <c r="R643" s="24"/>
      <c r="U643" s="16"/>
      <c r="V643" s="115"/>
      <c r="Z643" s="24"/>
      <c r="AC643" s="16"/>
      <c r="AF643" s="212"/>
      <c r="AG643" s="212"/>
      <c r="AH643" s="212"/>
    </row>
    <row r="644" spans="7:34" s="22" customFormat="1" ht="12.75">
      <c r="G644" s="16"/>
      <c r="K644" s="23"/>
      <c r="N644" s="16"/>
      <c r="R644" s="24"/>
      <c r="U644" s="16"/>
      <c r="V644" s="115"/>
      <c r="Z644" s="24"/>
      <c r="AC644" s="16"/>
      <c r="AF644" s="212"/>
      <c r="AG644" s="212"/>
      <c r="AH644" s="212"/>
    </row>
    <row r="645" spans="7:34" s="22" customFormat="1" ht="12.75">
      <c r="G645" s="16"/>
      <c r="K645" s="23"/>
      <c r="N645" s="16"/>
      <c r="R645" s="24"/>
      <c r="U645" s="16"/>
      <c r="V645" s="115"/>
      <c r="Z645" s="24"/>
      <c r="AC645" s="16"/>
      <c r="AF645" s="212"/>
      <c r="AG645" s="212"/>
      <c r="AH645" s="212"/>
    </row>
    <row r="646" spans="7:34" s="22" customFormat="1" ht="12.75">
      <c r="G646" s="16"/>
      <c r="K646" s="23"/>
      <c r="N646" s="16"/>
      <c r="R646" s="24"/>
      <c r="U646" s="16"/>
      <c r="V646" s="115"/>
      <c r="Z646" s="24"/>
      <c r="AC646" s="16"/>
      <c r="AF646" s="212"/>
      <c r="AG646" s="212"/>
      <c r="AH646" s="212"/>
    </row>
    <row r="647" spans="7:34" s="22" customFormat="1" ht="12.75">
      <c r="G647" s="16"/>
      <c r="K647" s="23"/>
      <c r="N647" s="16"/>
      <c r="R647" s="24"/>
      <c r="U647" s="16"/>
      <c r="V647" s="115"/>
      <c r="Z647" s="24"/>
      <c r="AC647" s="16"/>
      <c r="AF647" s="212"/>
      <c r="AG647" s="212"/>
      <c r="AH647" s="212"/>
    </row>
    <row r="648" spans="7:34" s="22" customFormat="1" ht="12.75">
      <c r="G648" s="16"/>
      <c r="K648" s="23"/>
      <c r="N648" s="16"/>
      <c r="R648" s="24"/>
      <c r="U648" s="16"/>
      <c r="V648" s="115"/>
      <c r="Z648" s="24"/>
      <c r="AC648" s="16"/>
      <c r="AF648" s="212"/>
      <c r="AG648" s="212"/>
      <c r="AH648" s="212"/>
    </row>
    <row r="649" spans="7:34" s="22" customFormat="1" ht="12.75">
      <c r="G649" s="16"/>
      <c r="K649" s="23"/>
      <c r="N649" s="16"/>
      <c r="R649" s="24"/>
      <c r="U649" s="16"/>
      <c r="V649" s="115"/>
      <c r="Z649" s="24"/>
      <c r="AC649" s="16"/>
      <c r="AF649" s="212"/>
      <c r="AG649" s="212"/>
      <c r="AH649" s="212"/>
    </row>
    <row r="650" spans="7:34" s="22" customFormat="1" ht="12.75">
      <c r="G650" s="16"/>
      <c r="K650" s="23"/>
      <c r="N650" s="16"/>
      <c r="R650" s="24"/>
      <c r="U650" s="16"/>
      <c r="V650" s="115"/>
      <c r="Z650" s="24"/>
      <c r="AC650" s="16"/>
      <c r="AF650" s="212"/>
      <c r="AG650" s="212"/>
      <c r="AH650" s="212"/>
    </row>
    <row r="651" spans="7:34" s="22" customFormat="1" ht="12.75">
      <c r="G651" s="16"/>
      <c r="K651" s="23"/>
      <c r="N651" s="16"/>
      <c r="R651" s="24"/>
      <c r="U651" s="16"/>
      <c r="V651" s="115"/>
      <c r="Z651" s="24"/>
      <c r="AC651" s="16"/>
      <c r="AF651" s="212"/>
      <c r="AG651" s="212"/>
      <c r="AH651" s="212"/>
    </row>
    <row r="652" spans="7:34" s="22" customFormat="1" ht="12.75">
      <c r="G652" s="16"/>
      <c r="K652" s="23"/>
      <c r="N652" s="16"/>
      <c r="R652" s="24"/>
      <c r="U652" s="16"/>
      <c r="V652" s="115"/>
      <c r="Z652" s="24"/>
      <c r="AC652" s="16"/>
      <c r="AF652" s="212"/>
      <c r="AG652" s="212"/>
      <c r="AH652" s="212"/>
    </row>
    <row r="653" spans="7:34" s="22" customFormat="1" ht="12.75">
      <c r="G653" s="16"/>
      <c r="K653" s="23"/>
      <c r="N653" s="16"/>
      <c r="R653" s="24"/>
      <c r="U653" s="16"/>
      <c r="V653" s="115"/>
      <c r="Z653" s="24"/>
      <c r="AC653" s="16"/>
      <c r="AF653" s="212"/>
      <c r="AG653" s="212"/>
      <c r="AH653" s="212"/>
    </row>
    <row r="654" spans="7:34" s="22" customFormat="1" ht="12.75">
      <c r="G654" s="16"/>
      <c r="K654" s="23"/>
      <c r="N654" s="16"/>
      <c r="R654" s="24"/>
      <c r="U654" s="16"/>
      <c r="V654" s="115"/>
      <c r="Z654" s="24"/>
      <c r="AC654" s="16"/>
      <c r="AF654" s="212"/>
      <c r="AG654" s="212"/>
      <c r="AH654" s="212"/>
    </row>
    <row r="655" spans="7:34" s="22" customFormat="1" ht="12.75">
      <c r="G655" s="16"/>
      <c r="K655" s="23"/>
      <c r="N655" s="16"/>
      <c r="R655" s="24"/>
      <c r="U655" s="16"/>
      <c r="V655" s="115"/>
      <c r="Z655" s="24"/>
      <c r="AC655" s="16"/>
      <c r="AF655" s="212"/>
      <c r="AG655" s="212"/>
      <c r="AH655" s="212"/>
    </row>
    <row r="656" spans="7:34" s="22" customFormat="1" ht="12.75">
      <c r="G656" s="16"/>
      <c r="K656" s="23"/>
      <c r="N656" s="16"/>
      <c r="R656" s="24"/>
      <c r="U656" s="16"/>
      <c r="V656" s="115"/>
      <c r="Z656" s="24"/>
      <c r="AC656" s="16"/>
      <c r="AF656" s="212"/>
      <c r="AG656" s="212"/>
      <c r="AH656" s="212"/>
    </row>
    <row r="657" spans="7:34" s="22" customFormat="1" ht="12.75">
      <c r="G657" s="16"/>
      <c r="K657" s="23"/>
      <c r="N657" s="16"/>
      <c r="R657" s="24"/>
      <c r="U657" s="16"/>
      <c r="V657" s="115"/>
      <c r="Z657" s="24"/>
      <c r="AC657" s="16"/>
      <c r="AF657" s="212"/>
      <c r="AG657" s="212"/>
      <c r="AH657" s="212"/>
    </row>
    <row r="658" spans="7:34" s="22" customFormat="1" ht="12.75">
      <c r="G658" s="16"/>
      <c r="K658" s="23"/>
      <c r="N658" s="16"/>
      <c r="R658" s="24"/>
      <c r="U658" s="16"/>
      <c r="V658" s="115"/>
      <c r="Z658" s="24"/>
      <c r="AC658" s="16"/>
      <c r="AF658" s="212"/>
      <c r="AG658" s="212"/>
      <c r="AH658" s="212"/>
    </row>
    <row r="659" spans="7:34" s="22" customFormat="1" ht="12.75">
      <c r="G659" s="16"/>
      <c r="K659" s="23"/>
      <c r="N659" s="16"/>
      <c r="R659" s="24"/>
      <c r="U659" s="16"/>
      <c r="V659" s="115"/>
      <c r="Z659" s="24"/>
      <c r="AC659" s="16"/>
      <c r="AF659" s="212"/>
      <c r="AG659" s="212"/>
      <c r="AH659" s="212"/>
    </row>
    <row r="660" spans="7:34" s="22" customFormat="1" ht="12.75">
      <c r="G660" s="16"/>
      <c r="K660" s="23"/>
      <c r="N660" s="16"/>
      <c r="R660" s="24"/>
      <c r="U660" s="16"/>
      <c r="V660" s="115"/>
      <c r="Z660" s="24"/>
      <c r="AC660" s="16"/>
      <c r="AF660" s="212"/>
      <c r="AG660" s="212"/>
      <c r="AH660" s="212"/>
    </row>
    <row r="661" spans="7:34" s="22" customFormat="1" ht="12.75">
      <c r="G661" s="16"/>
      <c r="K661" s="23"/>
      <c r="N661" s="16"/>
      <c r="R661" s="24"/>
      <c r="U661" s="16"/>
      <c r="V661" s="115"/>
      <c r="Z661" s="24"/>
      <c r="AC661" s="16"/>
      <c r="AF661" s="212"/>
      <c r="AG661" s="212"/>
      <c r="AH661" s="212"/>
    </row>
    <row r="662" spans="7:34" s="22" customFormat="1" ht="12.75">
      <c r="G662" s="16"/>
      <c r="K662" s="23"/>
      <c r="N662" s="16"/>
      <c r="R662" s="24"/>
      <c r="U662" s="16"/>
      <c r="V662" s="115"/>
      <c r="Z662" s="24"/>
      <c r="AC662" s="16"/>
      <c r="AF662" s="212"/>
      <c r="AG662" s="212"/>
      <c r="AH662" s="212"/>
    </row>
    <row r="663" spans="7:34" s="22" customFormat="1" ht="12.75">
      <c r="G663" s="16"/>
      <c r="K663" s="23"/>
      <c r="N663" s="16"/>
      <c r="R663" s="24"/>
      <c r="U663" s="16"/>
      <c r="V663" s="115"/>
      <c r="Z663" s="24"/>
      <c r="AC663" s="16"/>
      <c r="AF663" s="212"/>
      <c r="AG663" s="212"/>
      <c r="AH663" s="212"/>
    </row>
    <row r="664" spans="7:34" s="22" customFormat="1" ht="12.75">
      <c r="G664" s="16"/>
      <c r="K664" s="23"/>
      <c r="N664" s="16"/>
      <c r="R664" s="24"/>
      <c r="U664" s="16"/>
      <c r="V664" s="115"/>
      <c r="Z664" s="24"/>
      <c r="AC664" s="16"/>
      <c r="AF664" s="212"/>
      <c r="AG664" s="212"/>
      <c r="AH664" s="212"/>
    </row>
    <row r="665" spans="7:34" s="22" customFormat="1" ht="12.75">
      <c r="G665" s="16"/>
      <c r="K665" s="23"/>
      <c r="N665" s="16"/>
      <c r="R665" s="24"/>
      <c r="U665" s="16"/>
      <c r="V665" s="115"/>
      <c r="Z665" s="24"/>
      <c r="AC665" s="16"/>
      <c r="AF665" s="212"/>
      <c r="AG665" s="212"/>
      <c r="AH665" s="212"/>
    </row>
    <row r="666" spans="7:34" s="22" customFormat="1" ht="12.75">
      <c r="G666" s="16"/>
      <c r="K666" s="23"/>
      <c r="N666" s="16"/>
      <c r="R666" s="24"/>
      <c r="U666" s="16"/>
      <c r="V666" s="115"/>
      <c r="Z666" s="24"/>
      <c r="AC666" s="16"/>
      <c r="AF666" s="212"/>
      <c r="AG666" s="212"/>
      <c r="AH666" s="212"/>
    </row>
    <row r="667" spans="7:34" s="22" customFormat="1" ht="12.75">
      <c r="G667" s="16"/>
      <c r="K667" s="23"/>
      <c r="N667" s="16"/>
      <c r="R667" s="24"/>
      <c r="U667" s="16"/>
      <c r="V667" s="115"/>
      <c r="Z667" s="24"/>
      <c r="AC667" s="16"/>
      <c r="AF667" s="212"/>
      <c r="AG667" s="212"/>
      <c r="AH667" s="212"/>
    </row>
    <row r="668" spans="7:34" s="22" customFormat="1" ht="12.75">
      <c r="G668" s="16"/>
      <c r="K668" s="23"/>
      <c r="N668" s="16"/>
      <c r="R668" s="24"/>
      <c r="U668" s="16"/>
      <c r="V668" s="115"/>
      <c r="Z668" s="24"/>
      <c r="AC668" s="16"/>
      <c r="AF668" s="212"/>
      <c r="AG668" s="212"/>
      <c r="AH668" s="212"/>
    </row>
    <row r="669" spans="7:34" s="22" customFormat="1" ht="12.75">
      <c r="G669" s="16"/>
      <c r="K669" s="23"/>
      <c r="N669" s="16"/>
      <c r="R669" s="24"/>
      <c r="U669" s="16"/>
      <c r="V669" s="115"/>
      <c r="Z669" s="24"/>
      <c r="AC669" s="16"/>
      <c r="AF669" s="212"/>
      <c r="AG669" s="212"/>
      <c r="AH669" s="212"/>
    </row>
    <row r="670" spans="7:34" s="22" customFormat="1" ht="12.75">
      <c r="G670" s="16"/>
      <c r="K670" s="23"/>
      <c r="N670" s="16"/>
      <c r="R670" s="24"/>
      <c r="U670" s="16"/>
      <c r="V670" s="115"/>
      <c r="Z670" s="24"/>
      <c r="AC670" s="16"/>
      <c r="AF670" s="212"/>
      <c r="AG670" s="212"/>
      <c r="AH670" s="212"/>
    </row>
    <row r="671" spans="7:34" s="22" customFormat="1" ht="12.75">
      <c r="G671" s="16"/>
      <c r="K671" s="23"/>
      <c r="N671" s="16"/>
      <c r="R671" s="24"/>
      <c r="U671" s="16"/>
      <c r="V671" s="115"/>
      <c r="Z671" s="24"/>
      <c r="AC671" s="16"/>
      <c r="AF671" s="212"/>
      <c r="AG671" s="212"/>
      <c r="AH671" s="212"/>
    </row>
    <row r="672" spans="7:34" s="22" customFormat="1" ht="12.75">
      <c r="G672" s="16"/>
      <c r="K672" s="23"/>
      <c r="N672" s="16"/>
      <c r="R672" s="24"/>
      <c r="U672" s="16"/>
      <c r="V672" s="115"/>
      <c r="Z672" s="24"/>
      <c r="AC672" s="16"/>
      <c r="AF672" s="212"/>
      <c r="AG672" s="212"/>
      <c r="AH672" s="212"/>
    </row>
    <row r="673" spans="7:34" s="22" customFormat="1" ht="12.75">
      <c r="G673" s="16"/>
      <c r="K673" s="23"/>
      <c r="N673" s="16"/>
      <c r="R673" s="24"/>
      <c r="U673" s="16"/>
      <c r="V673" s="115"/>
      <c r="Z673" s="24"/>
      <c r="AC673" s="16"/>
      <c r="AF673" s="212"/>
      <c r="AG673" s="212"/>
      <c r="AH673" s="212"/>
    </row>
    <row r="674" spans="7:34" s="22" customFormat="1" ht="12.75">
      <c r="G674" s="16"/>
      <c r="K674" s="23"/>
      <c r="N674" s="16"/>
      <c r="R674" s="24"/>
      <c r="U674" s="16"/>
      <c r="V674" s="115"/>
      <c r="Z674" s="24"/>
      <c r="AC674" s="16"/>
      <c r="AF674" s="212"/>
      <c r="AG674" s="212"/>
      <c r="AH674" s="212"/>
    </row>
    <row r="675" spans="7:34" s="22" customFormat="1" ht="12.75">
      <c r="G675" s="16"/>
      <c r="K675" s="23"/>
      <c r="N675" s="16"/>
      <c r="R675" s="24"/>
      <c r="U675" s="16"/>
      <c r="V675" s="115"/>
      <c r="Z675" s="24"/>
      <c r="AC675" s="16"/>
      <c r="AF675" s="212"/>
      <c r="AG675" s="212"/>
      <c r="AH675" s="212"/>
    </row>
    <row r="676" spans="7:34" s="22" customFormat="1" ht="12.75">
      <c r="G676" s="16"/>
      <c r="K676" s="23"/>
      <c r="N676" s="16"/>
      <c r="R676" s="24"/>
      <c r="U676" s="16"/>
      <c r="V676" s="115"/>
      <c r="Z676" s="24"/>
      <c r="AC676" s="16"/>
      <c r="AF676" s="212"/>
      <c r="AG676" s="212"/>
      <c r="AH676" s="212"/>
    </row>
    <row r="677" spans="7:34" s="22" customFormat="1" ht="12.75">
      <c r="G677" s="16"/>
      <c r="K677" s="23"/>
      <c r="N677" s="16"/>
      <c r="R677" s="24"/>
      <c r="U677" s="16"/>
      <c r="V677" s="115"/>
      <c r="Z677" s="24"/>
      <c r="AC677" s="16"/>
      <c r="AF677" s="212"/>
      <c r="AG677" s="212"/>
      <c r="AH677" s="212"/>
    </row>
    <row r="678" spans="7:34" s="22" customFormat="1" ht="12.75">
      <c r="G678" s="16"/>
      <c r="K678" s="23"/>
      <c r="N678" s="16"/>
      <c r="R678" s="24"/>
      <c r="U678" s="16"/>
      <c r="V678" s="115"/>
      <c r="Z678" s="24"/>
      <c r="AC678" s="16"/>
      <c r="AF678" s="212"/>
      <c r="AG678" s="212"/>
      <c r="AH678" s="212"/>
    </row>
    <row r="679" spans="7:34" s="22" customFormat="1" ht="12.75">
      <c r="G679" s="16"/>
      <c r="K679" s="23"/>
      <c r="N679" s="16"/>
      <c r="R679" s="24"/>
      <c r="U679" s="16"/>
      <c r="V679" s="115"/>
      <c r="Z679" s="24"/>
      <c r="AC679" s="16"/>
      <c r="AF679" s="212"/>
      <c r="AG679" s="212"/>
      <c r="AH679" s="212"/>
    </row>
    <row r="680" spans="7:34" s="22" customFormat="1" ht="12.75">
      <c r="G680" s="16"/>
      <c r="K680" s="23"/>
      <c r="N680" s="16"/>
      <c r="R680" s="24"/>
      <c r="U680" s="16"/>
      <c r="V680" s="115"/>
      <c r="Z680" s="24"/>
      <c r="AC680" s="16"/>
      <c r="AF680" s="212"/>
      <c r="AG680" s="212"/>
      <c r="AH680" s="212"/>
    </row>
    <row r="681" spans="7:34" s="22" customFormat="1" ht="12.75">
      <c r="G681" s="16"/>
      <c r="K681" s="23"/>
      <c r="N681" s="16"/>
      <c r="R681" s="24"/>
      <c r="U681" s="16"/>
      <c r="V681" s="115"/>
      <c r="Z681" s="24"/>
      <c r="AC681" s="16"/>
      <c r="AF681" s="212"/>
      <c r="AG681" s="212"/>
      <c r="AH681" s="212"/>
    </row>
    <row r="682" spans="7:34" s="22" customFormat="1" ht="12.75">
      <c r="G682" s="16"/>
      <c r="K682" s="23"/>
      <c r="N682" s="16"/>
      <c r="R682" s="24"/>
      <c r="U682" s="16"/>
      <c r="V682" s="115"/>
      <c r="Z682" s="24"/>
      <c r="AC682" s="16"/>
      <c r="AF682" s="212"/>
      <c r="AG682" s="212"/>
      <c r="AH682" s="212"/>
    </row>
    <row r="683" spans="7:34" s="22" customFormat="1" ht="12.75">
      <c r="G683" s="16"/>
      <c r="K683" s="23"/>
      <c r="N683" s="16"/>
      <c r="R683" s="24"/>
      <c r="U683" s="16"/>
      <c r="V683" s="115"/>
      <c r="Z683" s="24"/>
      <c r="AC683" s="16"/>
      <c r="AF683" s="212"/>
      <c r="AG683" s="212"/>
      <c r="AH683" s="212"/>
    </row>
    <row r="684" spans="7:34" s="22" customFormat="1" ht="12.75">
      <c r="G684" s="16"/>
      <c r="K684" s="23"/>
      <c r="N684" s="16"/>
      <c r="R684" s="24"/>
      <c r="U684" s="16"/>
      <c r="V684" s="115"/>
      <c r="Z684" s="24"/>
      <c r="AC684" s="16"/>
      <c r="AF684" s="212"/>
      <c r="AG684" s="212"/>
      <c r="AH684" s="212"/>
    </row>
    <row r="685" spans="7:34" s="22" customFormat="1" ht="12.75">
      <c r="G685" s="16"/>
      <c r="K685" s="23"/>
      <c r="N685" s="16"/>
      <c r="R685" s="24"/>
      <c r="U685" s="16"/>
      <c r="V685" s="115"/>
      <c r="Z685" s="24"/>
      <c r="AC685" s="16"/>
      <c r="AF685" s="212"/>
      <c r="AG685" s="212"/>
      <c r="AH685" s="212"/>
    </row>
    <row r="686" spans="7:34" s="22" customFormat="1" ht="12.75">
      <c r="G686" s="16"/>
      <c r="K686" s="23"/>
      <c r="N686" s="16"/>
      <c r="R686" s="24"/>
      <c r="U686" s="16"/>
      <c r="V686" s="115"/>
      <c r="Z686" s="24"/>
      <c r="AC686" s="16"/>
      <c r="AF686" s="212"/>
      <c r="AG686" s="212"/>
      <c r="AH686" s="212"/>
    </row>
    <row r="687" spans="7:34" s="22" customFormat="1" ht="12.75">
      <c r="G687" s="16"/>
      <c r="K687" s="23"/>
      <c r="N687" s="16"/>
      <c r="R687" s="24"/>
      <c r="U687" s="16"/>
      <c r="V687" s="115"/>
      <c r="Z687" s="24"/>
      <c r="AC687" s="16"/>
      <c r="AF687" s="212"/>
      <c r="AG687" s="212"/>
      <c r="AH687" s="212"/>
    </row>
    <row r="688" spans="7:34" s="22" customFormat="1" ht="12.75">
      <c r="G688" s="16"/>
      <c r="K688" s="23"/>
      <c r="N688" s="16"/>
      <c r="R688" s="24"/>
      <c r="U688" s="16"/>
      <c r="V688" s="115"/>
      <c r="Z688" s="24"/>
      <c r="AC688" s="16"/>
      <c r="AF688" s="212"/>
      <c r="AG688" s="212"/>
      <c r="AH688" s="212"/>
    </row>
    <row r="689" spans="7:34" s="22" customFormat="1" ht="12.75">
      <c r="G689" s="16"/>
      <c r="K689" s="23"/>
      <c r="N689" s="16"/>
      <c r="R689" s="24"/>
      <c r="U689" s="16"/>
      <c r="V689" s="115"/>
      <c r="Z689" s="24"/>
      <c r="AC689" s="16"/>
      <c r="AF689" s="212"/>
      <c r="AG689" s="212"/>
      <c r="AH689" s="212"/>
    </row>
    <row r="690" spans="7:34" s="22" customFormat="1" ht="12.75">
      <c r="G690" s="16"/>
      <c r="K690" s="23"/>
      <c r="N690" s="16"/>
      <c r="R690" s="24"/>
      <c r="U690" s="16"/>
      <c r="V690" s="115"/>
      <c r="Z690" s="24"/>
      <c r="AC690" s="16"/>
      <c r="AF690" s="212"/>
      <c r="AG690" s="212"/>
      <c r="AH690" s="212"/>
    </row>
    <row r="691" spans="7:34" s="22" customFormat="1" ht="12.75">
      <c r="G691" s="16"/>
      <c r="K691" s="23"/>
      <c r="N691" s="16"/>
      <c r="R691" s="24"/>
      <c r="U691" s="16"/>
      <c r="V691" s="115"/>
      <c r="Z691" s="24"/>
      <c r="AC691" s="16"/>
      <c r="AF691" s="212"/>
      <c r="AG691" s="212"/>
      <c r="AH691" s="212"/>
    </row>
    <row r="692" spans="7:34" s="22" customFormat="1" ht="12.75">
      <c r="G692" s="16"/>
      <c r="K692" s="23"/>
      <c r="N692" s="16"/>
      <c r="R692" s="24"/>
      <c r="U692" s="16"/>
      <c r="V692" s="115"/>
      <c r="Z692" s="24"/>
      <c r="AC692" s="16"/>
      <c r="AF692" s="212"/>
      <c r="AG692" s="212"/>
      <c r="AH692" s="212"/>
    </row>
    <row r="693" spans="7:34" s="22" customFormat="1" ht="12.75">
      <c r="G693" s="16"/>
      <c r="K693" s="23"/>
      <c r="N693" s="16"/>
      <c r="R693" s="24"/>
      <c r="U693" s="16"/>
      <c r="V693" s="115"/>
      <c r="Z693" s="24"/>
      <c r="AC693" s="16"/>
      <c r="AF693" s="212"/>
      <c r="AG693" s="212"/>
      <c r="AH693" s="212"/>
    </row>
    <row r="694" spans="7:34" s="22" customFormat="1" ht="12.75">
      <c r="G694" s="16"/>
      <c r="K694" s="23"/>
      <c r="N694" s="16"/>
      <c r="R694" s="24"/>
      <c r="U694" s="16"/>
      <c r="V694" s="115"/>
      <c r="Z694" s="24"/>
      <c r="AC694" s="16"/>
      <c r="AF694" s="212"/>
      <c r="AG694" s="212"/>
      <c r="AH694" s="212"/>
    </row>
    <row r="695" spans="7:34" s="22" customFormat="1" ht="12.75">
      <c r="G695" s="16"/>
      <c r="K695" s="23"/>
      <c r="N695" s="16"/>
      <c r="R695" s="24"/>
      <c r="U695" s="16"/>
      <c r="V695" s="115"/>
      <c r="Z695" s="24"/>
      <c r="AC695" s="16"/>
      <c r="AF695" s="212"/>
      <c r="AG695" s="212"/>
      <c r="AH695" s="212"/>
    </row>
    <row r="696" spans="7:34" s="22" customFormat="1" ht="12.75">
      <c r="G696" s="16"/>
      <c r="K696" s="23"/>
      <c r="N696" s="16"/>
      <c r="R696" s="24"/>
      <c r="U696" s="16"/>
      <c r="V696" s="115"/>
      <c r="Z696" s="24"/>
      <c r="AC696" s="16"/>
      <c r="AF696" s="212"/>
      <c r="AG696" s="212"/>
      <c r="AH696" s="212"/>
    </row>
    <row r="697" spans="7:34" s="22" customFormat="1" ht="12.75">
      <c r="G697" s="16"/>
      <c r="K697" s="23"/>
      <c r="N697" s="16"/>
      <c r="R697" s="24"/>
      <c r="U697" s="16"/>
      <c r="V697" s="115"/>
      <c r="Z697" s="24"/>
      <c r="AC697" s="16"/>
      <c r="AF697" s="212"/>
      <c r="AG697" s="212"/>
      <c r="AH697" s="212"/>
    </row>
    <row r="698" spans="7:34" s="22" customFormat="1" ht="12.75">
      <c r="G698" s="16"/>
      <c r="K698" s="23"/>
      <c r="N698" s="16"/>
      <c r="R698" s="24"/>
      <c r="U698" s="16"/>
      <c r="V698" s="115"/>
      <c r="Z698" s="24"/>
      <c r="AC698" s="16"/>
      <c r="AF698" s="212"/>
      <c r="AG698" s="212"/>
      <c r="AH698" s="212"/>
    </row>
    <row r="699" spans="7:34" s="22" customFormat="1" ht="12.75">
      <c r="G699" s="16"/>
      <c r="K699" s="23"/>
      <c r="N699" s="16"/>
      <c r="R699" s="24"/>
      <c r="U699" s="16"/>
      <c r="V699" s="115"/>
      <c r="Z699" s="24"/>
      <c r="AC699" s="16"/>
      <c r="AF699" s="212"/>
      <c r="AG699" s="212"/>
      <c r="AH699" s="212"/>
    </row>
    <row r="700" spans="7:34" s="22" customFormat="1" ht="12.75">
      <c r="G700" s="16"/>
      <c r="K700" s="23"/>
      <c r="N700" s="16"/>
      <c r="R700" s="24"/>
      <c r="U700" s="16"/>
      <c r="V700" s="115"/>
      <c r="Z700" s="24"/>
      <c r="AC700" s="16"/>
      <c r="AF700" s="212"/>
      <c r="AG700" s="212"/>
      <c r="AH700" s="212"/>
    </row>
    <row r="701" spans="7:34" s="22" customFormat="1" ht="12.75">
      <c r="G701" s="16"/>
      <c r="K701" s="23"/>
      <c r="N701" s="16"/>
      <c r="R701" s="24"/>
      <c r="U701" s="16"/>
      <c r="V701" s="115"/>
      <c r="Z701" s="24"/>
      <c r="AC701" s="16"/>
      <c r="AF701" s="212"/>
      <c r="AG701" s="212"/>
      <c r="AH701" s="212"/>
    </row>
    <row r="702" spans="7:34" s="22" customFormat="1" ht="12.75">
      <c r="G702" s="16"/>
      <c r="K702" s="23"/>
      <c r="N702" s="16"/>
      <c r="R702" s="24"/>
      <c r="U702" s="16"/>
      <c r="V702" s="115"/>
      <c r="Z702" s="24"/>
      <c r="AC702" s="16"/>
      <c r="AF702" s="212"/>
      <c r="AG702" s="212"/>
      <c r="AH702" s="212"/>
    </row>
    <row r="703" spans="7:34" s="22" customFormat="1" ht="12.75">
      <c r="G703" s="16"/>
      <c r="K703" s="23"/>
      <c r="N703" s="16"/>
      <c r="R703" s="24"/>
      <c r="U703" s="16"/>
      <c r="V703" s="115"/>
      <c r="Z703" s="24"/>
      <c r="AC703" s="16"/>
      <c r="AF703" s="212"/>
      <c r="AG703" s="212"/>
      <c r="AH703" s="212"/>
    </row>
    <row r="704" spans="7:34" s="22" customFormat="1" ht="12.75">
      <c r="G704" s="16"/>
      <c r="K704" s="23"/>
      <c r="N704" s="16"/>
      <c r="R704" s="24"/>
      <c r="U704" s="16"/>
      <c r="V704" s="115"/>
      <c r="Z704" s="24"/>
      <c r="AC704" s="16"/>
      <c r="AF704" s="212"/>
      <c r="AG704" s="212"/>
      <c r="AH704" s="212"/>
    </row>
    <row r="705" spans="7:34" s="22" customFormat="1" ht="12.75">
      <c r="G705" s="16"/>
      <c r="K705" s="23"/>
      <c r="N705" s="16"/>
      <c r="R705" s="24"/>
      <c r="U705" s="16"/>
      <c r="V705" s="115"/>
      <c r="Z705" s="24"/>
      <c r="AC705" s="16"/>
      <c r="AF705" s="212"/>
      <c r="AG705" s="212"/>
      <c r="AH705" s="212"/>
    </row>
    <row r="706" spans="7:34" s="22" customFormat="1" ht="12.75">
      <c r="G706" s="16"/>
      <c r="K706" s="23"/>
      <c r="N706" s="16"/>
      <c r="R706" s="24"/>
      <c r="U706" s="16"/>
      <c r="V706" s="115"/>
      <c r="Z706" s="24"/>
      <c r="AC706" s="16"/>
      <c r="AF706" s="212"/>
      <c r="AG706" s="212"/>
      <c r="AH706" s="212"/>
    </row>
    <row r="707" spans="7:34" s="22" customFormat="1" ht="12.75">
      <c r="G707" s="16"/>
      <c r="K707" s="23"/>
      <c r="N707" s="16"/>
      <c r="R707" s="24"/>
      <c r="U707" s="16"/>
      <c r="V707" s="115"/>
      <c r="Z707" s="24"/>
      <c r="AC707" s="16"/>
      <c r="AF707" s="212"/>
      <c r="AG707" s="212"/>
      <c r="AH707" s="212"/>
    </row>
    <row r="708" spans="7:34" s="22" customFormat="1" ht="12.75">
      <c r="G708" s="16"/>
      <c r="K708" s="23"/>
      <c r="N708" s="16"/>
      <c r="R708" s="24"/>
      <c r="U708" s="16"/>
      <c r="V708" s="115"/>
      <c r="Z708" s="24"/>
      <c r="AC708" s="16"/>
      <c r="AF708" s="212"/>
      <c r="AG708" s="212"/>
      <c r="AH708" s="212"/>
    </row>
    <row r="709" spans="7:34" s="22" customFormat="1" ht="12.75">
      <c r="G709" s="16"/>
      <c r="K709" s="23"/>
      <c r="N709" s="16"/>
      <c r="R709" s="24"/>
      <c r="U709" s="16"/>
      <c r="V709" s="115"/>
      <c r="Z709" s="24"/>
      <c r="AC709" s="16"/>
      <c r="AF709" s="212"/>
      <c r="AG709" s="212"/>
      <c r="AH709" s="212"/>
    </row>
    <row r="710" spans="7:34" s="22" customFormat="1" ht="12.75">
      <c r="G710" s="16"/>
      <c r="K710" s="23"/>
      <c r="N710" s="16"/>
      <c r="R710" s="24"/>
      <c r="U710" s="16"/>
      <c r="V710" s="115"/>
      <c r="Z710" s="24"/>
      <c r="AC710" s="16"/>
      <c r="AF710" s="212"/>
      <c r="AG710" s="212"/>
      <c r="AH710" s="212"/>
    </row>
    <row r="711" spans="7:34" s="22" customFormat="1" ht="12.75">
      <c r="G711" s="16"/>
      <c r="K711" s="23"/>
      <c r="N711" s="16"/>
      <c r="R711" s="24"/>
      <c r="U711" s="16"/>
      <c r="V711" s="115"/>
      <c r="Z711" s="24"/>
      <c r="AC711" s="16"/>
      <c r="AF711" s="212"/>
      <c r="AG711" s="212"/>
      <c r="AH711" s="212"/>
    </row>
    <row r="712" spans="7:34" s="22" customFormat="1" ht="12.75">
      <c r="G712" s="16"/>
      <c r="K712" s="23"/>
      <c r="N712" s="16"/>
      <c r="R712" s="24"/>
      <c r="U712" s="16"/>
      <c r="V712" s="115"/>
      <c r="Z712" s="24"/>
      <c r="AC712" s="16"/>
      <c r="AF712" s="212"/>
      <c r="AG712" s="212"/>
      <c r="AH712" s="212"/>
    </row>
    <row r="713" spans="7:34" s="22" customFormat="1" ht="12.75">
      <c r="G713" s="16"/>
      <c r="K713" s="23"/>
      <c r="N713" s="16"/>
      <c r="R713" s="24"/>
      <c r="U713" s="16"/>
      <c r="V713" s="115"/>
      <c r="Z713" s="24"/>
      <c r="AC713" s="16"/>
      <c r="AF713" s="212"/>
      <c r="AG713" s="212"/>
      <c r="AH713" s="212"/>
    </row>
    <row r="714" spans="7:34" s="22" customFormat="1" ht="12.75">
      <c r="G714" s="16"/>
      <c r="K714" s="23"/>
      <c r="N714" s="16"/>
      <c r="R714" s="24"/>
      <c r="U714" s="16"/>
      <c r="V714" s="115"/>
      <c r="Z714" s="24"/>
      <c r="AC714" s="16"/>
      <c r="AF714" s="212"/>
      <c r="AG714" s="212"/>
      <c r="AH714" s="212"/>
    </row>
    <row r="715" spans="7:34" s="22" customFormat="1" ht="12.75">
      <c r="G715" s="16"/>
      <c r="K715" s="23"/>
      <c r="N715" s="16"/>
      <c r="R715" s="24"/>
      <c r="U715" s="16"/>
      <c r="V715" s="115"/>
      <c r="Z715" s="24"/>
      <c r="AC715" s="16"/>
      <c r="AF715" s="212"/>
      <c r="AG715" s="212"/>
      <c r="AH715" s="212"/>
    </row>
    <row r="716" spans="7:34" s="22" customFormat="1" ht="12.75">
      <c r="G716" s="16"/>
      <c r="K716" s="23"/>
      <c r="N716" s="16"/>
      <c r="R716" s="24"/>
      <c r="U716" s="16"/>
      <c r="V716" s="115"/>
      <c r="Z716" s="24"/>
      <c r="AC716" s="16"/>
      <c r="AF716" s="212"/>
      <c r="AG716" s="212"/>
      <c r="AH716" s="212"/>
    </row>
    <row r="717" spans="7:34" s="22" customFormat="1" ht="12.75">
      <c r="G717" s="16"/>
      <c r="K717" s="23"/>
      <c r="N717" s="16"/>
      <c r="R717" s="24"/>
      <c r="U717" s="16"/>
      <c r="V717" s="115"/>
      <c r="Z717" s="24"/>
      <c r="AC717" s="16"/>
      <c r="AF717" s="212"/>
      <c r="AG717" s="212"/>
      <c r="AH717" s="212"/>
    </row>
    <row r="718" spans="7:34" s="22" customFormat="1" ht="12.75">
      <c r="G718" s="16"/>
      <c r="K718" s="23"/>
      <c r="N718" s="16"/>
      <c r="R718" s="24"/>
      <c r="U718" s="16"/>
      <c r="V718" s="115"/>
      <c r="Z718" s="24"/>
      <c r="AC718" s="16"/>
      <c r="AF718" s="212"/>
      <c r="AG718" s="212"/>
      <c r="AH718" s="212"/>
    </row>
    <row r="719" spans="7:34" s="22" customFormat="1" ht="12.75">
      <c r="G719" s="16"/>
      <c r="K719" s="23"/>
      <c r="N719" s="16"/>
      <c r="R719" s="24"/>
      <c r="U719" s="16"/>
      <c r="V719" s="115"/>
      <c r="Z719" s="24"/>
      <c r="AC719" s="16"/>
      <c r="AF719" s="212"/>
      <c r="AG719" s="212"/>
      <c r="AH719" s="212"/>
    </row>
    <row r="720" spans="7:34" s="22" customFormat="1" ht="12.75">
      <c r="G720" s="16"/>
      <c r="K720" s="23"/>
      <c r="N720" s="16"/>
      <c r="R720" s="24"/>
      <c r="U720" s="16"/>
      <c r="V720" s="115"/>
      <c r="Z720" s="24"/>
      <c r="AC720" s="16"/>
      <c r="AF720" s="212"/>
      <c r="AG720" s="212"/>
      <c r="AH720" s="212"/>
    </row>
    <row r="721" spans="7:34" s="22" customFormat="1" ht="12.75">
      <c r="G721" s="16"/>
      <c r="K721" s="23"/>
      <c r="N721" s="16"/>
      <c r="R721" s="24"/>
      <c r="U721" s="16"/>
      <c r="V721" s="115"/>
      <c r="Z721" s="24"/>
      <c r="AC721" s="16"/>
      <c r="AF721" s="212"/>
      <c r="AG721" s="212"/>
      <c r="AH721" s="212"/>
    </row>
    <row r="722" spans="7:34" s="22" customFormat="1" ht="12.75">
      <c r="G722" s="16"/>
      <c r="K722" s="23"/>
      <c r="N722" s="16"/>
      <c r="R722" s="24"/>
      <c r="U722" s="16"/>
      <c r="V722" s="115"/>
      <c r="Z722" s="24"/>
      <c r="AC722" s="16"/>
      <c r="AF722" s="212"/>
      <c r="AG722" s="212"/>
      <c r="AH722" s="212"/>
    </row>
    <row r="723" spans="7:34" s="22" customFormat="1" ht="12.75">
      <c r="G723" s="16"/>
      <c r="K723" s="23"/>
      <c r="N723" s="16"/>
      <c r="R723" s="24"/>
      <c r="U723" s="16"/>
      <c r="V723" s="115"/>
      <c r="Z723" s="24"/>
      <c r="AC723" s="16"/>
      <c r="AF723" s="212"/>
      <c r="AG723" s="212"/>
      <c r="AH723" s="212"/>
    </row>
    <row r="724" spans="7:34" s="22" customFormat="1" ht="12.75">
      <c r="G724" s="16"/>
      <c r="K724" s="23"/>
      <c r="N724" s="16"/>
      <c r="R724" s="24"/>
      <c r="U724" s="16"/>
      <c r="V724" s="115"/>
      <c r="Z724" s="24"/>
      <c r="AC724" s="16"/>
      <c r="AF724" s="212"/>
      <c r="AG724" s="212"/>
      <c r="AH724" s="212"/>
    </row>
    <row r="725" spans="7:34" s="22" customFormat="1" ht="12.75">
      <c r="G725" s="16"/>
      <c r="K725" s="23"/>
      <c r="N725" s="16"/>
      <c r="R725" s="24"/>
      <c r="U725" s="16"/>
      <c r="V725" s="115"/>
      <c r="Z725" s="24"/>
      <c r="AC725" s="16"/>
      <c r="AF725" s="212"/>
      <c r="AG725" s="212"/>
      <c r="AH725" s="212"/>
    </row>
    <row r="726" spans="7:34" s="22" customFormat="1" ht="12.75">
      <c r="G726" s="16"/>
      <c r="K726" s="23"/>
      <c r="N726" s="16"/>
      <c r="R726" s="24"/>
      <c r="U726" s="16"/>
      <c r="V726" s="115"/>
      <c r="Z726" s="24"/>
      <c r="AC726" s="16"/>
      <c r="AF726" s="212"/>
      <c r="AG726" s="212"/>
      <c r="AH726" s="212"/>
    </row>
    <row r="727" spans="7:34" s="22" customFormat="1" ht="12.75">
      <c r="G727" s="16"/>
      <c r="K727" s="23"/>
      <c r="N727" s="16"/>
      <c r="R727" s="24"/>
      <c r="U727" s="16"/>
      <c r="V727" s="115"/>
      <c r="Z727" s="24"/>
      <c r="AC727" s="16"/>
      <c r="AF727" s="212"/>
      <c r="AG727" s="212"/>
      <c r="AH727" s="212"/>
    </row>
    <row r="728" spans="7:34" s="22" customFormat="1" ht="12.75">
      <c r="G728" s="16"/>
      <c r="K728" s="23"/>
      <c r="N728" s="16"/>
      <c r="R728" s="24"/>
      <c r="U728" s="16"/>
      <c r="V728" s="115"/>
      <c r="Z728" s="24"/>
      <c r="AC728" s="16"/>
      <c r="AF728" s="212"/>
      <c r="AG728" s="212"/>
      <c r="AH728" s="212"/>
    </row>
    <row r="729" spans="7:34" s="22" customFormat="1" ht="12.75">
      <c r="G729" s="16"/>
      <c r="K729" s="23"/>
      <c r="N729" s="16"/>
      <c r="R729" s="24"/>
      <c r="U729" s="16"/>
      <c r="V729" s="115"/>
      <c r="Z729" s="24"/>
      <c r="AC729" s="16"/>
      <c r="AF729" s="212"/>
      <c r="AG729" s="212"/>
      <c r="AH729" s="212"/>
    </row>
    <row r="730" spans="7:34" s="22" customFormat="1" ht="12.75">
      <c r="G730" s="16"/>
      <c r="K730" s="23"/>
      <c r="N730" s="16"/>
      <c r="R730" s="24"/>
      <c r="U730" s="16"/>
      <c r="V730" s="115"/>
      <c r="Z730" s="24"/>
      <c r="AC730" s="16"/>
      <c r="AF730" s="212"/>
      <c r="AG730" s="212"/>
      <c r="AH730" s="212"/>
    </row>
    <row r="731" spans="7:34" s="22" customFormat="1" ht="12.75">
      <c r="G731" s="16"/>
      <c r="K731" s="23"/>
      <c r="N731" s="16"/>
      <c r="R731" s="24"/>
      <c r="U731" s="16"/>
      <c r="V731" s="115"/>
      <c r="Z731" s="24"/>
      <c r="AC731" s="16"/>
      <c r="AF731" s="212"/>
      <c r="AG731" s="212"/>
      <c r="AH731" s="212"/>
    </row>
    <row r="732" spans="7:34" s="22" customFormat="1" ht="12.75">
      <c r="G732" s="16"/>
      <c r="K732" s="23"/>
      <c r="N732" s="16"/>
      <c r="R732" s="24"/>
      <c r="U732" s="16"/>
      <c r="V732" s="115"/>
      <c r="Z732" s="24"/>
      <c r="AC732" s="16"/>
      <c r="AF732" s="212"/>
      <c r="AG732" s="212"/>
      <c r="AH732" s="212"/>
    </row>
    <row r="733" spans="7:34" s="22" customFormat="1" ht="12.75">
      <c r="G733" s="16"/>
      <c r="K733" s="23"/>
      <c r="N733" s="16"/>
      <c r="R733" s="24"/>
      <c r="U733" s="16"/>
      <c r="V733" s="115"/>
      <c r="Z733" s="24"/>
      <c r="AC733" s="16"/>
      <c r="AF733" s="212"/>
      <c r="AG733" s="212"/>
      <c r="AH733" s="212"/>
    </row>
    <row r="734" spans="7:34" s="22" customFormat="1" ht="12.75">
      <c r="G734" s="16"/>
      <c r="K734" s="23"/>
      <c r="N734" s="16"/>
      <c r="R734" s="24"/>
      <c r="U734" s="16"/>
      <c r="V734" s="115"/>
      <c r="Z734" s="24"/>
      <c r="AC734" s="16"/>
      <c r="AF734" s="212"/>
      <c r="AG734" s="212"/>
      <c r="AH734" s="212"/>
    </row>
    <row r="735" spans="7:34" s="22" customFormat="1" ht="12.75">
      <c r="G735" s="16"/>
      <c r="K735" s="23"/>
      <c r="N735" s="16"/>
      <c r="R735" s="24"/>
      <c r="U735" s="16"/>
      <c r="V735" s="115"/>
      <c r="Z735" s="24"/>
      <c r="AC735" s="16"/>
      <c r="AF735" s="212"/>
      <c r="AG735" s="212"/>
      <c r="AH735" s="212"/>
    </row>
    <row r="736" spans="7:34" s="22" customFormat="1" ht="12.75">
      <c r="G736" s="16"/>
      <c r="K736" s="23"/>
      <c r="N736" s="16"/>
      <c r="R736" s="24"/>
      <c r="U736" s="16"/>
      <c r="V736" s="115"/>
      <c r="Z736" s="24"/>
      <c r="AC736" s="16"/>
      <c r="AF736" s="212"/>
      <c r="AG736" s="212"/>
      <c r="AH736" s="212"/>
    </row>
    <row r="737" spans="7:34" s="22" customFormat="1" ht="12.75">
      <c r="G737" s="16"/>
      <c r="K737" s="23"/>
      <c r="N737" s="16"/>
      <c r="R737" s="24"/>
      <c r="U737" s="16"/>
      <c r="V737" s="115"/>
      <c r="Z737" s="24"/>
      <c r="AC737" s="16"/>
      <c r="AF737" s="212"/>
      <c r="AG737" s="212"/>
      <c r="AH737" s="212"/>
    </row>
    <row r="738" spans="7:34" s="22" customFormat="1" ht="12.75">
      <c r="G738" s="16"/>
      <c r="K738" s="23"/>
      <c r="N738" s="16"/>
      <c r="R738" s="24"/>
      <c r="U738" s="16"/>
      <c r="V738" s="115"/>
      <c r="Z738" s="24"/>
      <c r="AC738" s="16"/>
      <c r="AF738" s="212"/>
      <c r="AG738" s="212"/>
      <c r="AH738" s="212"/>
    </row>
    <row r="739" spans="7:34" s="22" customFormat="1" ht="12.75">
      <c r="G739" s="16"/>
      <c r="K739" s="23"/>
      <c r="N739" s="16"/>
      <c r="R739" s="24"/>
      <c r="U739" s="16"/>
      <c r="V739" s="115"/>
      <c r="Z739" s="24"/>
      <c r="AC739" s="16"/>
      <c r="AF739" s="212"/>
      <c r="AG739" s="212"/>
      <c r="AH739" s="212"/>
    </row>
    <row r="740" spans="7:34" s="22" customFormat="1" ht="12.75">
      <c r="G740" s="16"/>
      <c r="K740" s="23"/>
      <c r="N740" s="16"/>
      <c r="R740" s="24"/>
      <c r="U740" s="16"/>
      <c r="V740" s="115"/>
      <c r="Z740" s="24"/>
      <c r="AC740" s="16"/>
      <c r="AF740" s="212"/>
      <c r="AG740" s="212"/>
      <c r="AH740" s="212"/>
    </row>
    <row r="741" spans="7:34" s="22" customFormat="1" ht="12.75">
      <c r="G741" s="16"/>
      <c r="K741" s="23"/>
      <c r="N741" s="16"/>
      <c r="R741" s="24"/>
      <c r="U741" s="16"/>
      <c r="V741" s="115"/>
      <c r="Z741" s="24"/>
      <c r="AC741" s="16"/>
      <c r="AF741" s="212"/>
      <c r="AG741" s="212"/>
      <c r="AH741" s="212"/>
    </row>
    <row r="742" spans="7:34" s="22" customFormat="1" ht="12.75">
      <c r="G742" s="16"/>
      <c r="K742" s="23"/>
      <c r="N742" s="16"/>
      <c r="R742" s="24"/>
      <c r="U742" s="16"/>
      <c r="V742" s="115"/>
      <c r="Z742" s="24"/>
      <c r="AC742" s="16"/>
      <c r="AF742" s="212"/>
      <c r="AG742" s="212"/>
      <c r="AH742" s="212"/>
    </row>
    <row r="743" spans="7:34" s="22" customFormat="1" ht="12.75">
      <c r="G743" s="16"/>
      <c r="K743" s="23"/>
      <c r="N743" s="16"/>
      <c r="R743" s="24"/>
      <c r="U743" s="16"/>
      <c r="V743" s="115"/>
      <c r="Z743" s="24"/>
      <c r="AC743" s="16"/>
      <c r="AF743" s="212"/>
      <c r="AG743" s="212"/>
      <c r="AH743" s="212"/>
    </row>
    <row r="744" spans="7:34" s="22" customFormat="1" ht="12.75">
      <c r="G744" s="16"/>
      <c r="K744" s="23"/>
      <c r="N744" s="16"/>
      <c r="R744" s="24"/>
      <c r="U744" s="16"/>
      <c r="V744" s="115"/>
      <c r="Z744" s="24"/>
      <c r="AC744" s="16"/>
      <c r="AF744" s="212"/>
      <c r="AG744" s="212"/>
      <c r="AH744" s="212"/>
    </row>
    <row r="745" spans="7:34" s="22" customFormat="1" ht="12.75">
      <c r="G745" s="16"/>
      <c r="K745" s="23"/>
      <c r="N745" s="16"/>
      <c r="R745" s="24"/>
      <c r="U745" s="16"/>
      <c r="V745" s="115"/>
      <c r="Z745" s="24"/>
      <c r="AC745" s="16"/>
      <c r="AF745" s="212"/>
      <c r="AG745" s="212"/>
      <c r="AH745" s="212"/>
    </row>
    <row r="746" spans="7:34" s="22" customFormat="1" ht="12.75">
      <c r="G746" s="16"/>
      <c r="K746" s="23"/>
      <c r="N746" s="16"/>
      <c r="R746" s="24"/>
      <c r="U746" s="16"/>
      <c r="V746" s="115"/>
      <c r="Z746" s="24"/>
      <c r="AC746" s="16"/>
      <c r="AF746" s="212"/>
      <c r="AG746" s="212"/>
      <c r="AH746" s="212"/>
    </row>
    <row r="747" spans="7:34" s="22" customFormat="1" ht="12.75">
      <c r="G747" s="16"/>
      <c r="K747" s="23"/>
      <c r="N747" s="16"/>
      <c r="R747" s="24"/>
      <c r="U747" s="16"/>
      <c r="V747" s="115"/>
      <c r="Z747" s="24"/>
      <c r="AC747" s="16"/>
      <c r="AF747" s="212"/>
      <c r="AG747" s="212"/>
      <c r="AH747" s="212"/>
    </row>
    <row r="748" spans="7:34" s="22" customFormat="1" ht="12.75">
      <c r="G748" s="16"/>
      <c r="K748" s="23"/>
      <c r="N748" s="16"/>
      <c r="R748" s="24"/>
      <c r="U748" s="16"/>
      <c r="V748" s="115"/>
      <c r="Z748" s="24"/>
      <c r="AC748" s="16"/>
      <c r="AF748" s="212"/>
      <c r="AG748" s="212"/>
      <c r="AH748" s="212"/>
    </row>
    <row r="749" spans="7:34" s="22" customFormat="1" ht="12.75">
      <c r="G749" s="16"/>
      <c r="K749" s="23"/>
      <c r="N749" s="16"/>
      <c r="R749" s="24"/>
      <c r="U749" s="16"/>
      <c r="V749" s="115"/>
      <c r="Z749" s="24"/>
      <c r="AC749" s="16"/>
      <c r="AF749" s="212"/>
      <c r="AG749" s="212"/>
      <c r="AH749" s="212"/>
    </row>
    <row r="750" spans="7:34" s="22" customFormat="1" ht="12.75">
      <c r="G750" s="16"/>
      <c r="K750" s="23"/>
      <c r="N750" s="16"/>
      <c r="R750" s="24"/>
      <c r="U750" s="16"/>
      <c r="V750" s="115"/>
      <c r="Z750" s="24"/>
      <c r="AC750" s="16"/>
      <c r="AF750" s="212"/>
      <c r="AG750" s="212"/>
      <c r="AH750" s="212"/>
    </row>
    <row r="751" spans="7:34" s="22" customFormat="1" ht="12.75">
      <c r="G751" s="16"/>
      <c r="K751" s="23"/>
      <c r="N751" s="16"/>
      <c r="R751" s="24"/>
      <c r="U751" s="16"/>
      <c r="V751" s="115"/>
      <c r="Z751" s="24"/>
      <c r="AC751" s="16"/>
      <c r="AF751" s="212"/>
      <c r="AG751" s="212"/>
      <c r="AH751" s="212"/>
    </row>
    <row r="752" spans="7:34" s="22" customFormat="1" ht="12.75">
      <c r="G752" s="16"/>
      <c r="K752" s="23"/>
      <c r="N752" s="16"/>
      <c r="R752" s="24"/>
      <c r="U752" s="16"/>
      <c r="V752" s="115"/>
      <c r="Z752" s="24"/>
      <c r="AC752" s="16"/>
      <c r="AF752" s="212"/>
      <c r="AG752" s="212"/>
      <c r="AH752" s="212"/>
    </row>
    <row r="753" spans="7:34" s="22" customFormat="1" ht="12.75">
      <c r="G753" s="16"/>
      <c r="K753" s="23"/>
      <c r="N753" s="16"/>
      <c r="R753" s="24"/>
      <c r="U753" s="16"/>
      <c r="V753" s="115"/>
      <c r="Z753" s="24"/>
      <c r="AC753" s="16"/>
      <c r="AF753" s="212"/>
      <c r="AG753" s="212"/>
      <c r="AH753" s="212"/>
    </row>
    <row r="754" spans="7:34" s="22" customFormat="1" ht="12.75">
      <c r="G754" s="16"/>
      <c r="K754" s="23"/>
      <c r="N754" s="16"/>
      <c r="R754" s="24"/>
      <c r="U754" s="16"/>
      <c r="V754" s="115"/>
      <c r="Z754" s="24"/>
      <c r="AC754" s="16"/>
      <c r="AF754" s="212"/>
      <c r="AG754" s="212"/>
      <c r="AH754" s="212"/>
    </row>
    <row r="755" spans="7:34" s="22" customFormat="1" ht="12.75">
      <c r="G755" s="16"/>
      <c r="K755" s="23"/>
      <c r="N755" s="16"/>
      <c r="R755" s="24"/>
      <c r="U755" s="16"/>
      <c r="V755" s="115"/>
      <c r="Z755" s="24"/>
      <c r="AC755" s="16"/>
      <c r="AF755" s="212"/>
      <c r="AG755" s="212"/>
      <c r="AH755" s="212"/>
    </row>
    <row r="756" spans="7:34" s="22" customFormat="1" ht="12.75">
      <c r="G756" s="16"/>
      <c r="K756" s="23"/>
      <c r="N756" s="16"/>
      <c r="R756" s="24"/>
      <c r="U756" s="16"/>
      <c r="V756" s="115"/>
      <c r="Z756" s="24"/>
      <c r="AC756" s="16"/>
      <c r="AF756" s="212"/>
      <c r="AG756" s="212"/>
      <c r="AH756" s="212"/>
    </row>
    <row r="757" spans="7:34" s="22" customFormat="1" ht="12.75">
      <c r="G757" s="16"/>
      <c r="K757" s="23"/>
      <c r="N757" s="16"/>
      <c r="R757" s="24"/>
      <c r="U757" s="16"/>
      <c r="V757" s="115"/>
      <c r="Z757" s="24"/>
      <c r="AC757" s="16"/>
      <c r="AF757" s="212"/>
      <c r="AG757" s="212"/>
      <c r="AH757" s="212"/>
    </row>
    <row r="758" spans="7:34" s="22" customFormat="1" ht="12.75">
      <c r="G758" s="16"/>
      <c r="K758" s="23"/>
      <c r="N758" s="16"/>
      <c r="R758" s="24"/>
      <c r="U758" s="16"/>
      <c r="V758" s="115"/>
      <c r="Z758" s="24"/>
      <c r="AC758" s="16"/>
      <c r="AF758" s="212"/>
      <c r="AG758" s="212"/>
      <c r="AH758" s="212"/>
    </row>
    <row r="759" spans="7:34" s="22" customFormat="1" ht="12.75">
      <c r="G759" s="16"/>
      <c r="K759" s="23"/>
      <c r="N759" s="16"/>
      <c r="R759" s="24"/>
      <c r="U759" s="16"/>
      <c r="V759" s="115"/>
      <c r="Z759" s="24"/>
      <c r="AC759" s="16"/>
      <c r="AF759" s="212"/>
      <c r="AG759" s="212"/>
      <c r="AH759" s="212"/>
    </row>
    <row r="760" spans="7:34" s="22" customFormat="1" ht="12.75">
      <c r="G760" s="16"/>
      <c r="K760" s="23"/>
      <c r="N760" s="16"/>
      <c r="R760" s="24"/>
      <c r="U760" s="16"/>
      <c r="V760" s="115"/>
      <c r="Z760" s="24"/>
      <c r="AC760" s="16"/>
      <c r="AF760" s="212"/>
      <c r="AG760" s="212"/>
      <c r="AH760" s="212"/>
    </row>
    <row r="761" spans="7:34" s="22" customFormat="1" ht="12.75">
      <c r="G761" s="16"/>
      <c r="K761" s="23"/>
      <c r="N761" s="16"/>
      <c r="R761" s="24"/>
      <c r="U761" s="16"/>
      <c r="V761" s="115"/>
      <c r="Z761" s="24"/>
      <c r="AC761" s="16"/>
      <c r="AF761" s="212"/>
      <c r="AG761" s="212"/>
      <c r="AH761" s="212"/>
    </row>
    <row r="762" spans="7:34" s="22" customFormat="1" ht="12.75">
      <c r="G762" s="16"/>
      <c r="K762" s="23"/>
      <c r="N762" s="16"/>
      <c r="R762" s="24"/>
      <c r="U762" s="16"/>
      <c r="V762" s="115"/>
      <c r="Z762" s="24"/>
      <c r="AC762" s="16"/>
      <c r="AF762" s="212"/>
      <c r="AG762" s="212"/>
      <c r="AH762" s="212"/>
    </row>
    <row r="763" spans="7:34" s="22" customFormat="1" ht="12.75">
      <c r="G763" s="16"/>
      <c r="K763" s="23"/>
      <c r="N763" s="16"/>
      <c r="R763" s="24"/>
      <c r="U763" s="16"/>
      <c r="V763" s="115"/>
      <c r="Z763" s="24"/>
      <c r="AC763" s="16"/>
      <c r="AF763" s="212"/>
      <c r="AG763" s="212"/>
      <c r="AH763" s="212"/>
    </row>
    <row r="764" spans="7:34" s="22" customFormat="1" ht="12.75">
      <c r="G764" s="16"/>
      <c r="K764" s="23"/>
      <c r="N764" s="16"/>
      <c r="R764" s="24"/>
      <c r="U764" s="16"/>
      <c r="V764" s="115"/>
      <c r="Z764" s="24"/>
      <c r="AC764" s="16"/>
      <c r="AF764" s="212"/>
      <c r="AG764" s="212"/>
      <c r="AH764" s="212"/>
    </row>
    <row r="765" spans="7:34" s="22" customFormat="1" ht="12.75">
      <c r="G765" s="16"/>
      <c r="K765" s="23"/>
      <c r="N765" s="16"/>
      <c r="R765" s="24"/>
      <c r="U765" s="16"/>
      <c r="V765" s="115"/>
      <c r="Z765" s="24"/>
      <c r="AC765" s="16"/>
      <c r="AF765" s="212"/>
      <c r="AG765" s="212"/>
      <c r="AH765" s="212"/>
    </row>
    <row r="766" spans="7:34" s="22" customFormat="1" ht="12.75">
      <c r="G766" s="16"/>
      <c r="K766" s="23"/>
      <c r="N766" s="16"/>
      <c r="R766" s="24"/>
      <c r="U766" s="16"/>
      <c r="V766" s="115"/>
      <c r="Z766" s="24"/>
      <c r="AC766" s="16"/>
      <c r="AF766" s="212"/>
      <c r="AG766" s="212"/>
      <c r="AH766" s="212"/>
    </row>
    <row r="767" spans="7:34" s="22" customFormat="1" ht="12.75">
      <c r="G767" s="16"/>
      <c r="K767" s="23"/>
      <c r="N767" s="16"/>
      <c r="R767" s="24"/>
      <c r="U767" s="16"/>
      <c r="V767" s="115"/>
      <c r="Z767" s="24"/>
      <c r="AC767" s="16"/>
      <c r="AF767" s="212"/>
      <c r="AG767" s="212"/>
      <c r="AH767" s="212"/>
    </row>
    <row r="768" spans="7:34" s="22" customFormat="1" ht="12.75">
      <c r="G768" s="16"/>
      <c r="K768" s="23"/>
      <c r="N768" s="16"/>
      <c r="R768" s="24"/>
      <c r="U768" s="16"/>
      <c r="V768" s="115"/>
      <c r="Z768" s="24"/>
      <c r="AC768" s="16"/>
      <c r="AF768" s="212"/>
      <c r="AG768" s="212"/>
      <c r="AH768" s="212"/>
    </row>
    <row r="769" spans="7:34" s="22" customFormat="1" ht="12.75">
      <c r="G769" s="16"/>
      <c r="K769" s="23"/>
      <c r="N769" s="16"/>
      <c r="R769" s="24"/>
      <c r="U769" s="16"/>
      <c r="V769" s="115"/>
      <c r="Z769" s="24"/>
      <c r="AC769" s="16"/>
      <c r="AF769" s="212"/>
      <c r="AG769" s="212"/>
      <c r="AH769" s="212"/>
    </row>
    <row r="770" spans="7:34" s="22" customFormat="1" ht="12.75">
      <c r="G770" s="16"/>
      <c r="K770" s="23"/>
      <c r="N770" s="16"/>
      <c r="R770" s="24"/>
      <c r="U770" s="16"/>
      <c r="V770" s="115"/>
      <c r="Z770" s="24"/>
      <c r="AC770" s="16"/>
      <c r="AF770" s="212"/>
      <c r="AG770" s="212"/>
      <c r="AH770" s="212"/>
    </row>
    <row r="771" spans="7:34" s="22" customFormat="1" ht="12.75">
      <c r="G771" s="16"/>
      <c r="K771" s="23"/>
      <c r="N771" s="16"/>
      <c r="R771" s="24"/>
      <c r="U771" s="16"/>
      <c r="V771" s="115"/>
      <c r="Z771" s="24"/>
      <c r="AC771" s="16"/>
      <c r="AF771" s="212"/>
      <c r="AG771" s="212"/>
      <c r="AH771" s="212"/>
    </row>
    <row r="772" spans="7:34" s="22" customFormat="1" ht="12.75">
      <c r="G772" s="16"/>
      <c r="K772" s="23"/>
      <c r="N772" s="16"/>
      <c r="R772" s="24"/>
      <c r="U772" s="16"/>
      <c r="V772" s="115"/>
      <c r="Z772" s="24"/>
      <c r="AC772" s="16"/>
      <c r="AF772" s="212"/>
      <c r="AG772" s="212"/>
      <c r="AH772" s="212"/>
    </row>
    <row r="773" spans="7:34" s="22" customFormat="1" ht="12.75">
      <c r="G773" s="16"/>
      <c r="K773" s="23"/>
      <c r="N773" s="16"/>
      <c r="R773" s="24"/>
      <c r="U773" s="16"/>
      <c r="V773" s="115"/>
      <c r="Z773" s="24"/>
      <c r="AC773" s="16"/>
      <c r="AF773" s="212"/>
      <c r="AG773" s="212"/>
      <c r="AH773" s="212"/>
    </row>
    <row r="774" spans="7:34" s="22" customFormat="1" ht="12.75">
      <c r="G774" s="16"/>
      <c r="K774" s="23"/>
      <c r="N774" s="16"/>
      <c r="R774" s="24"/>
      <c r="U774" s="16"/>
      <c r="V774" s="115"/>
      <c r="Z774" s="24"/>
      <c r="AC774" s="16"/>
      <c r="AF774" s="212"/>
      <c r="AG774" s="212"/>
      <c r="AH774" s="212"/>
    </row>
    <row r="775" spans="7:34" s="22" customFormat="1" ht="12.75">
      <c r="G775" s="16"/>
      <c r="K775" s="23"/>
      <c r="N775" s="16"/>
      <c r="R775" s="24"/>
      <c r="U775" s="16"/>
      <c r="V775" s="115"/>
      <c r="Z775" s="24"/>
      <c r="AC775" s="16"/>
      <c r="AF775" s="212"/>
      <c r="AG775" s="212"/>
      <c r="AH775" s="212"/>
    </row>
    <row r="776" spans="7:34" s="22" customFormat="1" ht="12.75">
      <c r="G776" s="16"/>
      <c r="K776" s="23"/>
      <c r="N776" s="16"/>
      <c r="R776" s="24"/>
      <c r="U776" s="16"/>
      <c r="V776" s="115"/>
      <c r="Z776" s="24"/>
      <c r="AC776" s="16"/>
      <c r="AF776" s="212"/>
      <c r="AG776" s="212"/>
      <c r="AH776" s="212"/>
    </row>
    <row r="777" spans="7:34" s="22" customFormat="1" ht="12.75">
      <c r="G777" s="16"/>
      <c r="K777" s="23"/>
      <c r="N777" s="16"/>
      <c r="R777" s="24"/>
      <c r="U777" s="16"/>
      <c r="V777" s="115"/>
      <c r="Z777" s="24"/>
      <c r="AC777" s="16"/>
      <c r="AF777" s="212"/>
      <c r="AG777" s="212"/>
      <c r="AH777" s="212"/>
    </row>
    <row r="778" spans="7:34" s="22" customFormat="1" ht="12.75">
      <c r="G778" s="16"/>
      <c r="K778" s="23"/>
      <c r="N778" s="16"/>
      <c r="R778" s="24"/>
      <c r="U778" s="16"/>
      <c r="V778" s="115"/>
      <c r="Z778" s="24"/>
      <c r="AC778" s="16"/>
      <c r="AF778" s="212"/>
      <c r="AG778" s="212"/>
      <c r="AH778" s="212"/>
    </row>
    <row r="779" spans="7:34" s="22" customFormat="1" ht="12.75">
      <c r="G779" s="16"/>
      <c r="K779" s="23"/>
      <c r="N779" s="16"/>
      <c r="R779" s="24"/>
      <c r="U779" s="16"/>
      <c r="V779" s="115"/>
      <c r="Z779" s="24"/>
      <c r="AC779" s="16"/>
      <c r="AF779" s="212"/>
      <c r="AG779" s="212"/>
      <c r="AH779" s="212"/>
    </row>
    <row r="780" spans="7:34" s="22" customFormat="1" ht="12.75">
      <c r="G780" s="16"/>
      <c r="K780" s="23"/>
      <c r="N780" s="16"/>
      <c r="R780" s="24"/>
      <c r="U780" s="16"/>
      <c r="V780" s="115"/>
      <c r="Z780" s="24"/>
      <c r="AC780" s="16"/>
      <c r="AF780" s="212"/>
      <c r="AG780" s="212"/>
      <c r="AH780" s="212"/>
    </row>
    <row r="781" spans="7:34" s="22" customFormat="1" ht="12.75">
      <c r="G781" s="16"/>
      <c r="K781" s="23"/>
      <c r="N781" s="16"/>
      <c r="R781" s="24"/>
      <c r="U781" s="16"/>
      <c r="V781" s="115"/>
      <c r="Z781" s="24"/>
      <c r="AC781" s="16"/>
      <c r="AF781" s="212"/>
      <c r="AG781" s="212"/>
      <c r="AH781" s="212"/>
    </row>
    <row r="782" spans="7:34" s="22" customFormat="1" ht="12.75">
      <c r="G782" s="16"/>
      <c r="K782" s="23"/>
      <c r="N782" s="16"/>
      <c r="R782" s="24"/>
      <c r="U782" s="16"/>
      <c r="V782" s="115"/>
      <c r="Z782" s="24"/>
      <c r="AC782" s="16"/>
      <c r="AF782" s="212"/>
      <c r="AG782" s="212"/>
      <c r="AH782" s="212"/>
    </row>
    <row r="783" spans="7:34" s="22" customFormat="1" ht="12.75">
      <c r="G783" s="16"/>
      <c r="K783" s="23"/>
      <c r="N783" s="16"/>
      <c r="R783" s="24"/>
      <c r="U783" s="16"/>
      <c r="V783" s="115"/>
      <c r="Z783" s="24"/>
      <c r="AC783" s="16"/>
      <c r="AF783" s="212"/>
      <c r="AG783" s="212"/>
      <c r="AH783" s="212"/>
    </row>
    <row r="784" spans="7:34" s="22" customFormat="1" ht="12.75">
      <c r="G784" s="16"/>
      <c r="K784" s="23"/>
      <c r="N784" s="16"/>
      <c r="R784" s="24"/>
      <c r="U784" s="16"/>
      <c r="V784" s="115"/>
      <c r="Z784" s="24"/>
      <c r="AC784" s="16"/>
      <c r="AF784" s="212"/>
      <c r="AG784" s="212"/>
      <c r="AH784" s="212"/>
    </row>
    <row r="785" spans="7:34" s="22" customFormat="1" ht="12.75">
      <c r="G785" s="16"/>
      <c r="K785" s="23"/>
      <c r="N785" s="16"/>
      <c r="R785" s="24"/>
      <c r="U785" s="16"/>
      <c r="V785" s="115"/>
      <c r="Z785" s="24"/>
      <c r="AC785" s="16"/>
      <c r="AF785" s="212"/>
      <c r="AG785" s="212"/>
      <c r="AH785" s="212"/>
    </row>
    <row r="786" spans="7:34" s="22" customFormat="1" ht="12.75">
      <c r="G786" s="16"/>
      <c r="K786" s="23"/>
      <c r="N786" s="16"/>
      <c r="R786" s="24"/>
      <c r="U786" s="16"/>
      <c r="V786" s="115"/>
      <c r="Z786" s="24"/>
      <c r="AC786" s="16"/>
      <c r="AF786" s="212"/>
      <c r="AG786" s="212"/>
      <c r="AH786" s="212"/>
    </row>
    <row r="787" spans="7:34" s="22" customFormat="1" ht="12.75">
      <c r="G787" s="16"/>
      <c r="K787" s="23"/>
      <c r="N787" s="16"/>
      <c r="R787" s="24"/>
      <c r="U787" s="16"/>
      <c r="V787" s="115"/>
      <c r="Z787" s="24"/>
      <c r="AC787" s="16"/>
      <c r="AF787" s="212"/>
      <c r="AG787" s="212"/>
      <c r="AH787" s="212"/>
    </row>
    <row r="788" spans="7:34" s="22" customFormat="1" ht="12.75">
      <c r="G788" s="16"/>
      <c r="K788" s="23"/>
      <c r="N788" s="16"/>
      <c r="R788" s="24"/>
      <c r="U788" s="16"/>
      <c r="V788" s="115"/>
      <c r="Z788" s="24"/>
      <c r="AC788" s="16"/>
      <c r="AF788" s="212"/>
      <c r="AG788" s="212"/>
      <c r="AH788" s="212"/>
    </row>
    <row r="789" spans="7:34" s="22" customFormat="1" ht="12.75">
      <c r="G789" s="16"/>
      <c r="K789" s="23"/>
      <c r="N789" s="16"/>
      <c r="R789" s="24"/>
      <c r="U789" s="16"/>
      <c r="V789" s="115"/>
      <c r="Z789" s="24"/>
      <c r="AC789" s="16"/>
      <c r="AF789" s="212"/>
      <c r="AG789" s="212"/>
      <c r="AH789" s="212"/>
    </row>
    <row r="790" spans="7:34" s="22" customFormat="1" ht="12.75">
      <c r="G790" s="16"/>
      <c r="K790" s="23"/>
      <c r="N790" s="16"/>
      <c r="R790" s="24"/>
      <c r="U790" s="16"/>
      <c r="V790" s="115"/>
      <c r="Z790" s="24"/>
      <c r="AC790" s="16"/>
      <c r="AF790" s="212"/>
      <c r="AG790" s="212"/>
      <c r="AH790" s="212"/>
    </row>
    <row r="791" spans="7:34" s="22" customFormat="1" ht="12.75">
      <c r="G791" s="16"/>
      <c r="K791" s="23"/>
      <c r="N791" s="16"/>
      <c r="R791" s="24"/>
      <c r="U791" s="16"/>
      <c r="V791" s="115"/>
      <c r="Z791" s="24"/>
      <c r="AC791" s="16"/>
      <c r="AF791" s="212"/>
      <c r="AG791" s="212"/>
      <c r="AH791" s="212"/>
    </row>
    <row r="792" spans="7:34" s="22" customFormat="1" ht="12.75">
      <c r="G792" s="16"/>
      <c r="K792" s="23"/>
      <c r="N792" s="16"/>
      <c r="R792" s="24"/>
      <c r="U792" s="16"/>
      <c r="V792" s="115"/>
      <c r="Z792" s="24"/>
      <c r="AC792" s="16"/>
      <c r="AF792" s="212"/>
      <c r="AG792" s="212"/>
      <c r="AH792" s="212"/>
    </row>
    <row r="793" spans="7:34" s="22" customFormat="1" ht="12.75">
      <c r="G793" s="16"/>
      <c r="K793" s="23"/>
      <c r="N793" s="16"/>
      <c r="R793" s="24"/>
      <c r="U793" s="16"/>
      <c r="V793" s="115"/>
      <c r="Z793" s="24"/>
      <c r="AC793" s="16"/>
      <c r="AF793" s="212"/>
      <c r="AG793" s="212"/>
      <c r="AH793" s="212"/>
    </row>
    <row r="794" spans="7:34" s="22" customFormat="1" ht="12.75">
      <c r="G794" s="16"/>
      <c r="K794" s="23"/>
      <c r="N794" s="16"/>
      <c r="R794" s="24"/>
      <c r="U794" s="16"/>
      <c r="V794" s="115"/>
      <c r="Z794" s="24"/>
      <c r="AC794" s="16"/>
      <c r="AF794" s="212"/>
      <c r="AG794" s="212"/>
      <c r="AH794" s="212"/>
    </row>
    <row r="795" spans="7:34" s="22" customFormat="1" ht="12.75">
      <c r="G795" s="16"/>
      <c r="K795" s="23"/>
      <c r="N795" s="16"/>
      <c r="R795" s="24"/>
      <c r="U795" s="16"/>
      <c r="V795" s="115"/>
      <c r="Z795" s="24"/>
      <c r="AC795" s="16"/>
      <c r="AF795" s="212"/>
      <c r="AG795" s="212"/>
      <c r="AH795" s="212"/>
    </row>
    <row r="796" spans="7:34" s="22" customFormat="1" ht="12.75">
      <c r="G796" s="16"/>
      <c r="K796" s="23"/>
      <c r="N796" s="16"/>
      <c r="R796" s="24"/>
      <c r="U796" s="16"/>
      <c r="V796" s="115"/>
      <c r="Z796" s="24"/>
      <c r="AC796" s="16"/>
      <c r="AF796" s="212"/>
      <c r="AG796" s="212"/>
      <c r="AH796" s="212"/>
    </row>
    <row r="797" spans="7:34" s="22" customFormat="1" ht="12.75">
      <c r="G797" s="16"/>
      <c r="K797" s="23"/>
      <c r="N797" s="16"/>
      <c r="R797" s="24"/>
      <c r="U797" s="16"/>
      <c r="V797" s="115"/>
      <c r="Z797" s="24"/>
      <c r="AC797" s="16"/>
      <c r="AF797" s="212"/>
      <c r="AG797" s="212"/>
      <c r="AH797" s="212"/>
    </row>
    <row r="798" spans="7:34" s="22" customFormat="1" ht="12.75">
      <c r="G798" s="16"/>
      <c r="K798" s="23"/>
      <c r="N798" s="16"/>
      <c r="R798" s="24"/>
      <c r="U798" s="16"/>
      <c r="V798" s="115"/>
      <c r="Z798" s="24"/>
      <c r="AC798" s="16"/>
      <c r="AF798" s="212"/>
      <c r="AG798" s="212"/>
      <c r="AH798" s="212"/>
    </row>
    <row r="799" spans="7:34" s="22" customFormat="1" ht="12.75">
      <c r="G799" s="16"/>
      <c r="K799" s="23"/>
      <c r="N799" s="16"/>
      <c r="R799" s="24"/>
      <c r="U799" s="16"/>
      <c r="V799" s="115"/>
      <c r="Z799" s="24"/>
      <c r="AC799" s="16"/>
      <c r="AF799" s="212"/>
      <c r="AG799" s="212"/>
      <c r="AH799" s="212"/>
    </row>
    <row r="800" spans="7:34" s="22" customFormat="1" ht="12.75">
      <c r="G800" s="16"/>
      <c r="K800" s="23"/>
      <c r="N800" s="16"/>
      <c r="R800" s="24"/>
      <c r="U800" s="16"/>
      <c r="V800" s="115"/>
      <c r="Z800" s="24"/>
      <c r="AC800" s="16"/>
      <c r="AF800" s="212"/>
      <c r="AG800" s="212"/>
      <c r="AH800" s="212"/>
    </row>
    <row r="801" spans="7:34" s="22" customFormat="1" ht="12.75">
      <c r="G801" s="16"/>
      <c r="K801" s="23"/>
      <c r="N801" s="16"/>
      <c r="R801" s="24"/>
      <c r="U801" s="16"/>
      <c r="V801" s="115"/>
      <c r="Z801" s="24"/>
      <c r="AC801" s="16"/>
      <c r="AF801" s="212"/>
      <c r="AG801" s="212"/>
      <c r="AH801" s="212"/>
    </row>
    <row r="802" spans="7:34" s="22" customFormat="1" ht="12.75">
      <c r="G802" s="16"/>
      <c r="K802" s="23"/>
      <c r="N802" s="16"/>
      <c r="R802" s="24"/>
      <c r="U802" s="16"/>
      <c r="V802" s="115"/>
      <c r="Z802" s="24"/>
      <c r="AC802" s="16"/>
      <c r="AF802" s="212"/>
      <c r="AG802" s="212"/>
      <c r="AH802" s="212"/>
    </row>
    <row r="803" spans="7:34" s="22" customFormat="1" ht="12.75">
      <c r="G803" s="16"/>
      <c r="K803" s="23"/>
      <c r="N803" s="16"/>
      <c r="R803" s="24"/>
      <c r="U803" s="16"/>
      <c r="V803" s="115"/>
      <c r="Z803" s="24"/>
      <c r="AC803" s="16"/>
      <c r="AF803" s="212"/>
      <c r="AG803" s="212"/>
      <c r="AH803" s="212"/>
    </row>
    <row r="804" spans="7:34" s="22" customFormat="1" ht="12.75">
      <c r="G804" s="16"/>
      <c r="K804" s="23"/>
      <c r="N804" s="16"/>
      <c r="R804" s="24"/>
      <c r="U804" s="16"/>
      <c r="V804" s="115"/>
      <c r="Z804" s="24"/>
      <c r="AC804" s="16"/>
      <c r="AF804" s="212"/>
      <c r="AG804" s="212"/>
      <c r="AH804" s="212"/>
    </row>
    <row r="805" spans="7:34" s="22" customFormat="1" ht="12.75">
      <c r="G805" s="16"/>
      <c r="K805" s="23"/>
      <c r="N805" s="16"/>
      <c r="R805" s="24"/>
      <c r="U805" s="16"/>
      <c r="V805" s="115"/>
      <c r="Z805" s="24"/>
      <c r="AC805" s="16"/>
      <c r="AF805" s="212"/>
      <c r="AG805" s="212"/>
      <c r="AH805" s="212"/>
    </row>
    <row r="806" spans="7:34" s="22" customFormat="1" ht="12.75">
      <c r="G806" s="16"/>
      <c r="K806" s="23"/>
      <c r="N806" s="16"/>
      <c r="R806" s="24"/>
      <c r="U806" s="16"/>
      <c r="V806" s="115"/>
      <c r="Z806" s="24"/>
      <c r="AC806" s="16"/>
      <c r="AF806" s="212"/>
      <c r="AG806" s="212"/>
      <c r="AH806" s="212"/>
    </row>
    <row r="807" spans="7:34" s="22" customFormat="1" ht="12.75">
      <c r="G807" s="16"/>
      <c r="K807" s="23"/>
      <c r="N807" s="16"/>
      <c r="R807" s="24"/>
      <c r="U807" s="16"/>
      <c r="V807" s="115"/>
      <c r="Z807" s="24"/>
      <c r="AC807" s="16"/>
      <c r="AF807" s="212"/>
      <c r="AG807" s="212"/>
      <c r="AH807" s="212"/>
    </row>
    <row r="808" spans="7:34" s="22" customFormat="1" ht="12.75">
      <c r="G808" s="16"/>
      <c r="K808" s="23"/>
      <c r="N808" s="16"/>
      <c r="R808" s="24"/>
      <c r="U808" s="16"/>
      <c r="V808" s="115"/>
      <c r="Z808" s="24"/>
      <c r="AC808" s="16"/>
      <c r="AF808" s="212"/>
      <c r="AG808" s="212"/>
      <c r="AH808" s="212"/>
    </row>
    <row r="809" spans="7:34" s="22" customFormat="1" ht="12.75">
      <c r="G809" s="16"/>
      <c r="K809" s="23"/>
      <c r="N809" s="16"/>
      <c r="R809" s="24"/>
      <c r="U809" s="16"/>
      <c r="V809" s="115"/>
      <c r="Z809" s="24"/>
      <c r="AC809" s="16"/>
      <c r="AF809" s="212"/>
      <c r="AG809" s="212"/>
      <c r="AH809" s="212"/>
    </row>
    <row r="810" spans="7:34" s="22" customFormat="1" ht="12.75">
      <c r="G810" s="16"/>
      <c r="K810" s="23"/>
      <c r="N810" s="16"/>
      <c r="R810" s="24"/>
      <c r="U810" s="16"/>
      <c r="V810" s="115"/>
      <c r="Z810" s="24"/>
      <c r="AC810" s="16"/>
      <c r="AF810" s="212"/>
      <c r="AG810" s="212"/>
      <c r="AH810" s="212"/>
    </row>
    <row r="811" spans="7:34" s="22" customFormat="1" ht="12.75">
      <c r="G811" s="16"/>
      <c r="K811" s="23"/>
      <c r="N811" s="16"/>
      <c r="R811" s="24"/>
      <c r="U811" s="16"/>
      <c r="V811" s="115"/>
      <c r="Z811" s="24"/>
      <c r="AC811" s="16"/>
      <c r="AF811" s="212"/>
      <c r="AG811" s="212"/>
      <c r="AH811" s="212"/>
    </row>
    <row r="812" spans="7:34" s="22" customFormat="1" ht="12.75">
      <c r="G812" s="16"/>
      <c r="K812" s="23"/>
      <c r="N812" s="16"/>
      <c r="R812" s="24"/>
      <c r="U812" s="16"/>
      <c r="V812" s="115"/>
      <c r="Z812" s="24"/>
      <c r="AC812" s="16"/>
      <c r="AF812" s="212"/>
      <c r="AG812" s="212"/>
      <c r="AH812" s="212"/>
    </row>
    <row r="813" spans="7:34" s="22" customFormat="1" ht="12.75">
      <c r="G813" s="16"/>
      <c r="K813" s="23"/>
      <c r="N813" s="16"/>
      <c r="R813" s="24"/>
      <c r="U813" s="16"/>
      <c r="V813" s="115"/>
      <c r="Z813" s="24"/>
      <c r="AC813" s="16"/>
      <c r="AF813" s="212"/>
      <c r="AG813" s="212"/>
      <c r="AH813" s="212"/>
    </row>
    <row r="814" spans="7:34" s="22" customFormat="1" ht="12.75">
      <c r="G814" s="16"/>
      <c r="K814" s="23"/>
      <c r="N814" s="16"/>
      <c r="R814" s="24"/>
      <c r="U814" s="16"/>
      <c r="V814" s="115"/>
      <c r="Z814" s="24"/>
      <c r="AC814" s="16"/>
      <c r="AF814" s="212"/>
      <c r="AG814" s="212"/>
      <c r="AH814" s="212"/>
    </row>
    <row r="815" spans="7:34" s="22" customFormat="1" ht="12.75">
      <c r="G815" s="16"/>
      <c r="K815" s="23"/>
      <c r="N815" s="16"/>
      <c r="R815" s="24"/>
      <c r="U815" s="16"/>
      <c r="V815" s="115"/>
      <c r="Z815" s="24"/>
      <c r="AC815" s="16"/>
      <c r="AF815" s="212"/>
      <c r="AG815" s="212"/>
      <c r="AH815" s="212"/>
    </row>
    <row r="816" spans="7:34" s="22" customFormat="1" ht="12.75">
      <c r="G816" s="16"/>
      <c r="K816" s="23"/>
      <c r="N816" s="16"/>
      <c r="R816" s="24"/>
      <c r="U816" s="16"/>
      <c r="V816" s="115"/>
      <c r="Z816" s="24"/>
      <c r="AC816" s="16"/>
      <c r="AF816" s="212"/>
      <c r="AG816" s="212"/>
      <c r="AH816" s="212"/>
    </row>
    <row r="817" spans="7:34" s="22" customFormat="1" ht="12.75">
      <c r="G817" s="16"/>
      <c r="K817" s="23"/>
      <c r="N817" s="16"/>
      <c r="R817" s="24"/>
      <c r="U817" s="16"/>
      <c r="V817" s="115"/>
      <c r="Z817" s="24"/>
      <c r="AC817" s="16"/>
      <c r="AF817" s="212"/>
      <c r="AG817" s="212"/>
      <c r="AH817" s="212"/>
    </row>
    <row r="818" spans="7:34" s="22" customFormat="1" ht="12.75">
      <c r="G818" s="16"/>
      <c r="K818" s="23"/>
      <c r="N818" s="16"/>
      <c r="R818" s="24"/>
      <c r="U818" s="16"/>
      <c r="V818" s="115"/>
      <c r="Z818" s="24"/>
      <c r="AC818" s="16"/>
      <c r="AF818" s="212"/>
      <c r="AG818" s="212"/>
      <c r="AH818" s="212"/>
    </row>
    <row r="819" spans="7:34" s="22" customFormat="1" ht="12.75">
      <c r="G819" s="16"/>
      <c r="K819" s="23"/>
      <c r="N819" s="16"/>
      <c r="R819" s="24"/>
      <c r="U819" s="16"/>
      <c r="V819" s="115"/>
      <c r="Z819" s="24"/>
      <c r="AC819" s="16"/>
      <c r="AF819" s="212"/>
      <c r="AG819" s="212"/>
      <c r="AH819" s="212"/>
    </row>
    <row r="820" spans="7:34" s="22" customFormat="1" ht="12.75">
      <c r="G820" s="16"/>
      <c r="K820" s="23"/>
      <c r="N820" s="16"/>
      <c r="R820" s="24"/>
      <c r="U820" s="16"/>
      <c r="V820" s="115"/>
      <c r="Z820" s="24"/>
      <c r="AC820" s="16"/>
      <c r="AF820" s="212"/>
      <c r="AG820" s="212"/>
      <c r="AH820" s="212"/>
    </row>
    <row r="821" spans="7:34" s="22" customFormat="1" ht="12.75">
      <c r="G821" s="16"/>
      <c r="K821" s="23"/>
      <c r="N821" s="16"/>
      <c r="R821" s="24"/>
      <c r="U821" s="16"/>
      <c r="V821" s="115"/>
      <c r="Z821" s="24"/>
      <c r="AC821" s="16"/>
      <c r="AF821" s="212"/>
      <c r="AG821" s="212"/>
      <c r="AH821" s="212"/>
    </row>
    <row r="822" spans="7:34" s="22" customFormat="1" ht="12.75">
      <c r="G822" s="16"/>
      <c r="K822" s="23"/>
      <c r="N822" s="16"/>
      <c r="R822" s="24"/>
      <c r="U822" s="16"/>
      <c r="V822" s="115"/>
      <c r="Z822" s="24"/>
      <c r="AC822" s="16"/>
      <c r="AF822" s="212"/>
      <c r="AG822" s="212"/>
      <c r="AH822" s="212"/>
    </row>
    <row r="823" spans="7:34" s="22" customFormat="1" ht="12.75">
      <c r="G823" s="16"/>
      <c r="K823" s="23"/>
      <c r="N823" s="16"/>
      <c r="R823" s="24"/>
      <c r="U823" s="16"/>
      <c r="V823" s="115"/>
      <c r="Z823" s="24"/>
      <c r="AC823" s="16"/>
      <c r="AF823" s="212"/>
      <c r="AG823" s="212"/>
      <c r="AH823" s="212"/>
    </row>
    <row r="824" spans="7:34" s="22" customFormat="1" ht="12.75">
      <c r="G824" s="16"/>
      <c r="K824" s="23"/>
      <c r="N824" s="16"/>
      <c r="R824" s="24"/>
      <c r="U824" s="16"/>
      <c r="V824" s="115"/>
      <c r="Z824" s="24"/>
      <c r="AC824" s="16"/>
      <c r="AF824" s="212"/>
      <c r="AG824" s="212"/>
      <c r="AH824" s="212"/>
    </row>
    <row r="825" spans="7:34" s="22" customFormat="1" ht="12.75">
      <c r="G825" s="16"/>
      <c r="K825" s="23"/>
      <c r="N825" s="16"/>
      <c r="R825" s="24"/>
      <c r="U825" s="16"/>
      <c r="V825" s="115"/>
      <c r="Z825" s="24"/>
      <c r="AC825" s="16"/>
      <c r="AF825" s="212"/>
      <c r="AG825" s="212"/>
      <c r="AH825" s="212"/>
    </row>
    <row r="826" spans="7:34" s="22" customFormat="1" ht="12.75">
      <c r="G826" s="16"/>
      <c r="K826" s="23"/>
      <c r="N826" s="16"/>
      <c r="R826" s="24"/>
      <c r="U826" s="16"/>
      <c r="V826" s="115"/>
      <c r="Z826" s="24"/>
      <c r="AC826" s="16"/>
      <c r="AF826" s="212"/>
      <c r="AG826" s="212"/>
      <c r="AH826" s="212"/>
    </row>
    <row r="827" spans="7:34" s="22" customFormat="1" ht="12.75">
      <c r="G827" s="16"/>
      <c r="K827" s="23"/>
      <c r="N827" s="16"/>
      <c r="R827" s="24"/>
      <c r="U827" s="16"/>
      <c r="V827" s="115"/>
      <c r="Z827" s="24"/>
      <c r="AC827" s="16"/>
      <c r="AF827" s="212"/>
      <c r="AG827" s="212"/>
      <c r="AH827" s="212"/>
    </row>
    <row r="828" spans="7:34" s="22" customFormat="1" ht="12.75">
      <c r="G828" s="16"/>
      <c r="K828" s="23"/>
      <c r="N828" s="16"/>
      <c r="R828" s="24"/>
      <c r="U828" s="16"/>
      <c r="V828" s="115"/>
      <c r="Z828" s="24"/>
      <c r="AC828" s="16"/>
      <c r="AF828" s="212"/>
      <c r="AG828" s="212"/>
      <c r="AH828" s="212"/>
    </row>
    <row r="829" spans="7:34" s="22" customFormat="1" ht="12.75">
      <c r="G829" s="16"/>
      <c r="K829" s="23"/>
      <c r="N829" s="16"/>
      <c r="R829" s="24"/>
      <c r="U829" s="16"/>
      <c r="V829" s="115"/>
      <c r="Z829" s="24"/>
      <c r="AC829" s="16"/>
      <c r="AF829" s="212"/>
      <c r="AG829" s="212"/>
      <c r="AH829" s="212"/>
    </row>
    <row r="830" spans="7:34" s="22" customFormat="1" ht="12.75">
      <c r="G830" s="16"/>
      <c r="K830" s="23"/>
      <c r="N830" s="16"/>
      <c r="R830" s="24"/>
      <c r="U830" s="16"/>
      <c r="V830" s="115"/>
      <c r="Z830" s="24"/>
      <c r="AC830" s="16"/>
      <c r="AF830" s="212"/>
      <c r="AG830" s="212"/>
      <c r="AH830" s="212"/>
    </row>
    <row r="831" spans="7:34" s="22" customFormat="1" ht="12.75">
      <c r="G831" s="16"/>
      <c r="K831" s="23"/>
      <c r="N831" s="16"/>
      <c r="R831" s="24"/>
      <c r="U831" s="16"/>
      <c r="V831" s="115"/>
      <c r="Z831" s="24"/>
      <c r="AC831" s="16"/>
      <c r="AF831" s="212"/>
      <c r="AG831" s="212"/>
      <c r="AH831" s="212"/>
    </row>
    <row r="832" spans="7:34" s="22" customFormat="1" ht="12.75">
      <c r="G832" s="16"/>
      <c r="K832" s="23"/>
      <c r="N832" s="16"/>
      <c r="R832" s="24"/>
      <c r="U832" s="16"/>
      <c r="V832" s="115"/>
      <c r="Z832" s="24"/>
      <c r="AC832" s="16"/>
      <c r="AF832" s="212"/>
      <c r="AG832" s="212"/>
      <c r="AH832" s="212"/>
    </row>
    <row r="833" spans="7:34" s="22" customFormat="1" ht="12.75">
      <c r="G833" s="16"/>
      <c r="K833" s="23"/>
      <c r="N833" s="16"/>
      <c r="R833" s="24"/>
      <c r="U833" s="16"/>
      <c r="V833" s="115"/>
      <c r="Z833" s="24"/>
      <c r="AC833" s="16"/>
      <c r="AF833" s="212"/>
      <c r="AG833" s="212"/>
      <c r="AH833" s="212"/>
    </row>
    <row r="834" spans="7:34" s="22" customFormat="1" ht="12.75">
      <c r="G834" s="16"/>
      <c r="K834" s="23"/>
      <c r="N834" s="16"/>
      <c r="R834" s="24"/>
      <c r="U834" s="16"/>
      <c r="V834" s="115"/>
      <c r="Z834" s="24"/>
      <c r="AC834" s="16"/>
      <c r="AF834" s="212"/>
      <c r="AG834" s="212"/>
      <c r="AH834" s="212"/>
    </row>
    <row r="835" spans="7:34" s="22" customFormat="1" ht="12.75">
      <c r="G835" s="16"/>
      <c r="K835" s="23"/>
      <c r="N835" s="16"/>
      <c r="R835" s="24"/>
      <c r="U835" s="16"/>
      <c r="V835" s="115"/>
      <c r="Z835" s="24"/>
      <c r="AC835" s="16"/>
      <c r="AF835" s="212"/>
      <c r="AG835" s="212"/>
      <c r="AH835" s="212"/>
    </row>
    <row r="836" spans="7:34" s="22" customFormat="1" ht="12.75">
      <c r="G836" s="16"/>
      <c r="K836" s="23"/>
      <c r="N836" s="16"/>
      <c r="R836" s="24"/>
      <c r="U836" s="16"/>
      <c r="V836" s="115"/>
      <c r="Z836" s="24"/>
      <c r="AC836" s="16"/>
      <c r="AF836" s="212"/>
      <c r="AG836" s="212"/>
      <c r="AH836" s="212"/>
    </row>
    <row r="837" spans="7:34" s="22" customFormat="1" ht="12.75">
      <c r="G837" s="16"/>
      <c r="K837" s="23"/>
      <c r="N837" s="16"/>
      <c r="R837" s="24"/>
      <c r="U837" s="16"/>
      <c r="V837" s="115"/>
      <c r="Z837" s="24"/>
      <c r="AC837" s="16"/>
      <c r="AF837" s="212"/>
      <c r="AG837" s="212"/>
      <c r="AH837" s="212"/>
    </row>
    <row r="838" spans="7:34" s="22" customFormat="1" ht="12.75">
      <c r="G838" s="16"/>
      <c r="K838" s="23"/>
      <c r="N838" s="16"/>
      <c r="R838" s="24"/>
      <c r="U838" s="16"/>
      <c r="V838" s="115"/>
      <c r="Z838" s="24"/>
      <c r="AC838" s="16"/>
      <c r="AF838" s="212"/>
      <c r="AG838" s="212"/>
      <c r="AH838" s="212"/>
    </row>
    <row r="839" spans="7:34" s="22" customFormat="1" ht="12.75">
      <c r="G839" s="16"/>
      <c r="K839" s="23"/>
      <c r="N839" s="16"/>
      <c r="R839" s="24"/>
      <c r="U839" s="16"/>
      <c r="V839" s="115"/>
      <c r="Z839" s="24"/>
      <c r="AC839" s="16"/>
      <c r="AF839" s="212"/>
      <c r="AG839" s="212"/>
      <c r="AH839" s="212"/>
    </row>
    <row r="840" spans="7:34" s="22" customFormat="1" ht="12.75">
      <c r="G840" s="16"/>
      <c r="K840" s="23"/>
      <c r="N840" s="16"/>
      <c r="R840" s="24"/>
      <c r="U840" s="16"/>
      <c r="V840" s="115"/>
      <c r="Z840" s="24"/>
      <c r="AC840" s="16"/>
      <c r="AF840" s="212"/>
      <c r="AG840" s="212"/>
      <c r="AH840" s="212"/>
    </row>
    <row r="841" spans="7:34" s="22" customFormat="1" ht="12.75">
      <c r="G841" s="16"/>
      <c r="K841" s="23"/>
      <c r="N841" s="16"/>
      <c r="R841" s="24"/>
      <c r="U841" s="16"/>
      <c r="V841" s="115"/>
      <c r="Z841" s="24"/>
      <c r="AC841" s="16"/>
      <c r="AF841" s="212"/>
      <c r="AG841" s="212"/>
      <c r="AH841" s="212"/>
    </row>
    <row r="842" spans="7:34" s="22" customFormat="1" ht="12.75">
      <c r="G842" s="16"/>
      <c r="K842" s="23"/>
      <c r="N842" s="16"/>
      <c r="R842" s="24"/>
      <c r="U842" s="16"/>
      <c r="V842" s="115"/>
      <c r="Z842" s="24"/>
      <c r="AC842" s="16"/>
      <c r="AF842" s="212"/>
      <c r="AG842" s="212"/>
      <c r="AH842" s="212"/>
    </row>
    <row r="843" spans="7:34" s="22" customFormat="1" ht="12.75">
      <c r="G843" s="16"/>
      <c r="K843" s="23"/>
      <c r="N843" s="16"/>
      <c r="R843" s="24"/>
      <c r="U843" s="16"/>
      <c r="V843" s="115"/>
      <c r="Z843" s="24"/>
      <c r="AC843" s="16"/>
      <c r="AF843" s="212"/>
      <c r="AG843" s="212"/>
      <c r="AH843" s="212"/>
    </row>
    <row r="844" spans="7:34" s="22" customFormat="1" ht="12.75">
      <c r="G844" s="16"/>
      <c r="K844" s="23"/>
      <c r="N844" s="16"/>
      <c r="R844" s="24"/>
      <c r="U844" s="16"/>
      <c r="V844" s="115"/>
      <c r="Z844" s="24"/>
      <c r="AC844" s="16"/>
      <c r="AF844" s="212"/>
      <c r="AG844" s="212"/>
      <c r="AH844" s="212"/>
    </row>
    <row r="845" spans="7:34" s="22" customFormat="1" ht="12.75">
      <c r="G845" s="16"/>
      <c r="K845" s="23"/>
      <c r="N845" s="16"/>
      <c r="R845" s="24"/>
      <c r="U845" s="16"/>
      <c r="V845" s="115"/>
      <c r="Z845" s="24"/>
      <c r="AC845" s="16"/>
      <c r="AF845" s="212"/>
      <c r="AG845" s="212"/>
      <c r="AH845" s="212"/>
    </row>
    <row r="846" spans="7:34" s="22" customFormat="1" ht="12.75">
      <c r="G846" s="16"/>
      <c r="K846" s="23"/>
      <c r="N846" s="16"/>
      <c r="R846" s="24"/>
      <c r="U846" s="16"/>
      <c r="V846" s="115"/>
      <c r="Z846" s="24"/>
      <c r="AC846" s="16"/>
      <c r="AF846" s="212"/>
      <c r="AG846" s="212"/>
      <c r="AH846" s="212"/>
    </row>
    <row r="847" spans="7:34" s="22" customFormat="1" ht="12.75">
      <c r="G847" s="16"/>
      <c r="K847" s="23"/>
      <c r="N847" s="16"/>
      <c r="R847" s="24"/>
      <c r="U847" s="16"/>
      <c r="V847" s="115"/>
      <c r="Z847" s="24"/>
      <c r="AC847" s="16"/>
      <c r="AF847" s="212"/>
      <c r="AG847" s="212"/>
      <c r="AH847" s="212"/>
    </row>
    <row r="848" spans="7:34" s="22" customFormat="1" ht="12.75">
      <c r="G848" s="16"/>
      <c r="K848" s="23"/>
      <c r="N848" s="16"/>
      <c r="R848" s="24"/>
      <c r="U848" s="16"/>
      <c r="V848" s="115"/>
      <c r="Z848" s="24"/>
      <c r="AC848" s="16"/>
      <c r="AF848" s="212"/>
      <c r="AG848" s="212"/>
      <c r="AH848" s="212"/>
    </row>
    <row r="849" spans="7:34" s="22" customFormat="1" ht="12.75">
      <c r="G849" s="16"/>
      <c r="K849" s="23"/>
      <c r="N849" s="16"/>
      <c r="R849" s="24"/>
      <c r="U849" s="16"/>
      <c r="V849" s="115"/>
      <c r="Z849" s="24"/>
      <c r="AC849" s="16"/>
      <c r="AF849" s="212"/>
      <c r="AG849" s="212"/>
      <c r="AH849" s="212"/>
    </row>
    <row r="850" spans="7:34" s="22" customFormat="1" ht="12.75">
      <c r="G850" s="16"/>
      <c r="K850" s="23"/>
      <c r="N850" s="16"/>
      <c r="R850" s="24"/>
      <c r="U850" s="16"/>
      <c r="V850" s="115"/>
      <c r="Z850" s="24"/>
      <c r="AC850" s="16"/>
      <c r="AF850" s="212"/>
      <c r="AG850" s="212"/>
      <c r="AH850" s="212"/>
    </row>
    <row r="851" spans="7:34" s="22" customFormat="1" ht="12.75">
      <c r="G851" s="16"/>
      <c r="K851" s="23"/>
      <c r="N851" s="16"/>
      <c r="R851" s="24"/>
      <c r="U851" s="16"/>
      <c r="V851" s="115"/>
      <c r="Z851" s="24"/>
      <c r="AC851" s="16"/>
      <c r="AF851" s="212"/>
      <c r="AG851" s="212"/>
      <c r="AH851" s="212"/>
    </row>
    <row r="852" spans="7:34" s="22" customFormat="1" ht="12.75">
      <c r="G852" s="16"/>
      <c r="K852" s="23"/>
      <c r="N852" s="16"/>
      <c r="R852" s="24"/>
      <c r="U852" s="16"/>
      <c r="V852" s="115"/>
      <c r="Z852" s="24"/>
      <c r="AC852" s="16"/>
      <c r="AF852" s="212"/>
      <c r="AG852" s="212"/>
      <c r="AH852" s="212"/>
    </row>
    <row r="853" spans="7:34" s="22" customFormat="1" ht="12.75">
      <c r="G853" s="16"/>
      <c r="K853" s="23"/>
      <c r="N853" s="16"/>
      <c r="R853" s="24"/>
      <c r="U853" s="16"/>
      <c r="V853" s="115"/>
      <c r="Z853" s="24"/>
      <c r="AC853" s="16"/>
      <c r="AF853" s="212"/>
      <c r="AG853" s="212"/>
      <c r="AH853" s="212"/>
    </row>
    <row r="854" spans="7:34" s="22" customFormat="1" ht="12.75">
      <c r="G854" s="16"/>
      <c r="K854" s="23"/>
      <c r="N854" s="16"/>
      <c r="R854" s="24"/>
      <c r="U854" s="16"/>
      <c r="V854" s="115"/>
      <c r="Z854" s="24"/>
      <c r="AC854" s="16"/>
      <c r="AF854" s="212"/>
      <c r="AG854" s="212"/>
      <c r="AH854" s="212"/>
    </row>
    <row r="855" spans="7:34" s="22" customFormat="1" ht="12.75">
      <c r="G855" s="16"/>
      <c r="K855" s="23"/>
      <c r="N855" s="16"/>
      <c r="R855" s="24"/>
      <c r="U855" s="16"/>
      <c r="V855" s="115"/>
      <c r="Z855" s="24"/>
      <c r="AC855" s="16"/>
      <c r="AF855" s="212"/>
      <c r="AG855" s="212"/>
      <c r="AH855" s="212"/>
    </row>
    <row r="856" spans="7:34" s="22" customFormat="1" ht="12.75">
      <c r="G856" s="16"/>
      <c r="K856" s="23"/>
      <c r="N856" s="16"/>
      <c r="R856" s="24"/>
      <c r="U856" s="16"/>
      <c r="V856" s="115"/>
      <c r="Z856" s="24"/>
      <c r="AC856" s="16"/>
      <c r="AF856" s="212"/>
      <c r="AG856" s="212"/>
      <c r="AH856" s="212"/>
    </row>
    <row r="857" spans="7:34" s="22" customFormat="1" ht="12.75">
      <c r="G857" s="16"/>
      <c r="K857" s="23"/>
      <c r="N857" s="16"/>
      <c r="R857" s="24"/>
      <c r="U857" s="16"/>
      <c r="V857" s="115"/>
      <c r="Z857" s="24"/>
      <c r="AC857" s="16"/>
      <c r="AF857" s="212"/>
      <c r="AG857" s="212"/>
      <c r="AH857" s="212"/>
    </row>
    <row r="858" spans="7:34" s="22" customFormat="1" ht="12.75">
      <c r="G858" s="16"/>
      <c r="K858" s="23"/>
      <c r="N858" s="16"/>
      <c r="R858" s="24"/>
      <c r="U858" s="16"/>
      <c r="V858" s="115"/>
      <c r="Z858" s="24"/>
      <c r="AC858" s="16"/>
      <c r="AF858" s="212"/>
      <c r="AG858" s="212"/>
      <c r="AH858" s="212"/>
    </row>
    <row r="859" spans="7:34" s="22" customFormat="1" ht="12.75">
      <c r="G859" s="16"/>
      <c r="K859" s="23"/>
      <c r="N859" s="16"/>
      <c r="R859" s="24"/>
      <c r="U859" s="16"/>
      <c r="V859" s="115"/>
      <c r="Z859" s="24"/>
      <c r="AC859" s="16"/>
      <c r="AF859" s="212"/>
      <c r="AG859" s="212"/>
      <c r="AH859" s="212"/>
    </row>
    <row r="860" spans="7:34" s="22" customFormat="1" ht="12.75">
      <c r="G860" s="16"/>
      <c r="K860" s="23"/>
      <c r="N860" s="16"/>
      <c r="R860" s="24"/>
      <c r="U860" s="16"/>
      <c r="V860" s="115"/>
      <c r="Z860" s="24"/>
      <c r="AC860" s="16"/>
      <c r="AF860" s="212"/>
      <c r="AG860" s="212"/>
      <c r="AH860" s="212"/>
    </row>
    <row r="861" spans="7:34" s="22" customFormat="1" ht="12.75">
      <c r="G861" s="16"/>
      <c r="K861" s="23"/>
      <c r="N861" s="16"/>
      <c r="R861" s="24"/>
      <c r="U861" s="16"/>
      <c r="V861" s="115"/>
      <c r="Z861" s="24"/>
      <c r="AC861" s="16"/>
      <c r="AF861" s="212"/>
      <c r="AG861" s="212"/>
      <c r="AH861" s="212"/>
    </row>
    <row r="862" spans="7:34" s="22" customFormat="1" ht="12.75">
      <c r="G862" s="16"/>
      <c r="K862" s="23"/>
      <c r="N862" s="16"/>
      <c r="R862" s="24"/>
      <c r="U862" s="16"/>
      <c r="V862" s="115"/>
      <c r="Z862" s="24"/>
      <c r="AC862" s="16"/>
      <c r="AF862" s="212"/>
      <c r="AG862" s="212"/>
      <c r="AH862" s="212"/>
    </row>
    <row r="863" spans="7:34" s="22" customFormat="1" ht="12.75">
      <c r="G863" s="16"/>
      <c r="K863" s="23"/>
      <c r="N863" s="16"/>
      <c r="R863" s="24"/>
      <c r="U863" s="16"/>
      <c r="V863" s="115"/>
      <c r="Z863" s="24"/>
      <c r="AC863" s="16"/>
      <c r="AF863" s="212"/>
      <c r="AG863" s="212"/>
      <c r="AH863" s="212"/>
    </row>
    <row r="864" spans="7:34" s="22" customFormat="1" ht="12.75">
      <c r="G864" s="16"/>
      <c r="K864" s="23"/>
      <c r="N864" s="16"/>
      <c r="R864" s="24"/>
      <c r="U864" s="16"/>
      <c r="V864" s="115"/>
      <c r="Z864" s="24"/>
      <c r="AC864" s="16"/>
      <c r="AF864" s="212"/>
      <c r="AG864" s="212"/>
      <c r="AH864" s="212"/>
    </row>
    <row r="865" spans="7:34" s="22" customFormat="1" ht="12.75">
      <c r="G865" s="16"/>
      <c r="K865" s="23"/>
      <c r="N865" s="16"/>
      <c r="R865" s="24"/>
      <c r="U865" s="16"/>
      <c r="V865" s="115"/>
      <c r="Z865" s="24"/>
      <c r="AC865" s="16"/>
      <c r="AF865" s="212"/>
      <c r="AG865" s="212"/>
      <c r="AH865" s="212"/>
    </row>
    <row r="866" spans="7:34" s="22" customFormat="1" ht="12.75">
      <c r="G866" s="16"/>
      <c r="K866" s="23"/>
      <c r="N866" s="16"/>
      <c r="R866" s="24"/>
      <c r="U866" s="16"/>
      <c r="V866" s="115"/>
      <c r="Z866" s="24"/>
      <c r="AC866" s="16"/>
      <c r="AF866" s="212"/>
      <c r="AG866" s="212"/>
      <c r="AH866" s="212"/>
    </row>
    <row r="867" spans="7:34" s="22" customFormat="1" ht="12.75">
      <c r="G867" s="16"/>
      <c r="K867" s="23"/>
      <c r="N867" s="16"/>
      <c r="R867" s="24"/>
      <c r="U867" s="16"/>
      <c r="V867" s="115"/>
      <c r="Z867" s="24"/>
      <c r="AC867" s="16"/>
      <c r="AF867" s="212"/>
      <c r="AG867" s="212"/>
      <c r="AH867" s="212"/>
    </row>
    <row r="868" spans="7:34" s="22" customFormat="1" ht="12.75">
      <c r="G868" s="16"/>
      <c r="K868" s="23"/>
      <c r="N868" s="16"/>
      <c r="R868" s="24"/>
      <c r="U868" s="16"/>
      <c r="V868" s="115"/>
      <c r="Z868" s="24"/>
      <c r="AC868" s="16"/>
      <c r="AF868" s="212"/>
      <c r="AG868" s="212"/>
      <c r="AH868" s="212"/>
    </row>
    <row r="869" spans="7:34" s="22" customFormat="1" ht="12.75">
      <c r="G869" s="16"/>
      <c r="K869" s="23"/>
      <c r="N869" s="16"/>
      <c r="R869" s="24"/>
      <c r="U869" s="16"/>
      <c r="V869" s="115"/>
      <c r="Z869" s="24"/>
      <c r="AC869" s="16"/>
      <c r="AF869" s="212"/>
      <c r="AG869" s="212"/>
      <c r="AH869" s="212"/>
    </row>
    <row r="870" spans="7:34" s="22" customFormat="1" ht="12.75">
      <c r="G870" s="16"/>
      <c r="K870" s="23"/>
      <c r="N870" s="16"/>
      <c r="R870" s="24"/>
      <c r="U870" s="16"/>
      <c r="V870" s="115"/>
      <c r="Z870" s="24"/>
      <c r="AC870" s="16"/>
      <c r="AF870" s="212"/>
      <c r="AG870" s="212"/>
      <c r="AH870" s="212"/>
    </row>
    <row r="871" spans="7:34" s="22" customFormat="1" ht="12.75">
      <c r="G871" s="16"/>
      <c r="K871" s="23"/>
      <c r="N871" s="16"/>
      <c r="R871" s="24"/>
      <c r="U871" s="16"/>
      <c r="V871" s="115"/>
      <c r="Z871" s="24"/>
      <c r="AC871" s="16"/>
      <c r="AF871" s="212"/>
      <c r="AG871" s="212"/>
      <c r="AH871" s="212"/>
    </row>
    <row r="872" spans="7:34" s="22" customFormat="1" ht="12.75">
      <c r="G872" s="16"/>
      <c r="K872" s="23"/>
      <c r="N872" s="16"/>
      <c r="R872" s="24"/>
      <c r="U872" s="16"/>
      <c r="V872" s="115"/>
      <c r="Z872" s="24"/>
      <c r="AC872" s="16"/>
      <c r="AF872" s="212"/>
      <c r="AG872" s="212"/>
      <c r="AH872" s="212"/>
    </row>
    <row r="873" spans="7:34" s="22" customFormat="1" ht="12.75">
      <c r="G873" s="16"/>
      <c r="K873" s="23"/>
      <c r="N873" s="16"/>
      <c r="R873" s="24"/>
      <c r="U873" s="16"/>
      <c r="V873" s="115"/>
      <c r="Z873" s="24"/>
      <c r="AC873" s="16"/>
      <c r="AF873" s="212"/>
      <c r="AG873" s="212"/>
      <c r="AH873" s="212"/>
    </row>
    <row r="874" spans="7:34" s="22" customFormat="1" ht="12.75">
      <c r="G874" s="16"/>
      <c r="K874" s="23"/>
      <c r="N874" s="16"/>
      <c r="R874" s="24"/>
      <c r="U874" s="16"/>
      <c r="V874" s="115"/>
      <c r="Z874" s="24"/>
      <c r="AC874" s="16"/>
      <c r="AF874" s="212"/>
      <c r="AG874" s="212"/>
      <c r="AH874" s="212"/>
    </row>
    <row r="875" spans="7:34" s="22" customFormat="1" ht="12.75">
      <c r="G875" s="16"/>
      <c r="K875" s="23"/>
      <c r="N875" s="16"/>
      <c r="R875" s="24"/>
      <c r="U875" s="16"/>
      <c r="V875" s="115"/>
      <c r="Z875" s="24"/>
      <c r="AC875" s="16"/>
      <c r="AF875" s="212"/>
      <c r="AG875" s="212"/>
      <c r="AH875" s="212"/>
    </row>
    <row r="876" spans="7:34" s="22" customFormat="1" ht="12.75">
      <c r="G876" s="16"/>
      <c r="K876" s="23"/>
      <c r="N876" s="16"/>
      <c r="R876" s="24"/>
      <c r="U876" s="16"/>
      <c r="V876" s="115"/>
      <c r="Z876" s="24"/>
      <c r="AC876" s="16"/>
      <c r="AF876" s="212"/>
      <c r="AG876" s="212"/>
      <c r="AH876" s="212"/>
    </row>
    <row r="877" spans="7:34" s="22" customFormat="1" ht="12.75">
      <c r="G877" s="16"/>
      <c r="K877" s="23"/>
      <c r="N877" s="16"/>
      <c r="R877" s="24"/>
      <c r="U877" s="16"/>
      <c r="V877" s="115"/>
      <c r="Z877" s="24"/>
      <c r="AC877" s="16"/>
      <c r="AF877" s="212"/>
      <c r="AG877" s="212"/>
      <c r="AH877" s="212"/>
    </row>
    <row r="878" spans="7:34" s="22" customFormat="1" ht="12.75">
      <c r="G878" s="16"/>
      <c r="K878" s="23"/>
      <c r="N878" s="16"/>
      <c r="R878" s="24"/>
      <c r="U878" s="16"/>
      <c r="V878" s="115"/>
      <c r="Z878" s="24"/>
      <c r="AC878" s="16"/>
      <c r="AF878" s="212"/>
      <c r="AG878" s="212"/>
      <c r="AH878" s="212"/>
    </row>
    <row r="879" spans="7:34" s="22" customFormat="1" ht="12.75">
      <c r="G879" s="16"/>
      <c r="K879" s="23"/>
      <c r="N879" s="16"/>
      <c r="R879" s="24"/>
      <c r="U879" s="16"/>
      <c r="V879" s="115"/>
      <c r="Z879" s="24"/>
      <c r="AC879" s="16"/>
      <c r="AF879" s="212"/>
      <c r="AG879" s="212"/>
      <c r="AH879" s="212"/>
    </row>
    <row r="880" spans="7:34" s="22" customFormat="1" ht="12.75">
      <c r="G880" s="16"/>
      <c r="K880" s="23"/>
      <c r="N880" s="16"/>
      <c r="R880" s="24"/>
      <c r="U880" s="16"/>
      <c r="V880" s="115"/>
      <c r="Z880" s="24"/>
      <c r="AC880" s="16"/>
      <c r="AF880" s="212"/>
      <c r="AG880" s="212"/>
      <c r="AH880" s="212"/>
    </row>
    <row r="881" spans="7:34" s="22" customFormat="1" ht="12.75">
      <c r="G881" s="16"/>
      <c r="K881" s="23"/>
      <c r="N881" s="16"/>
      <c r="R881" s="24"/>
      <c r="U881" s="16"/>
      <c r="V881" s="115"/>
      <c r="Z881" s="24"/>
      <c r="AC881" s="16"/>
      <c r="AF881" s="212"/>
      <c r="AG881" s="212"/>
      <c r="AH881" s="212"/>
    </row>
    <row r="882" spans="7:34" s="22" customFormat="1" ht="12.75">
      <c r="G882" s="16"/>
      <c r="K882" s="23"/>
      <c r="N882" s="16"/>
      <c r="R882" s="24"/>
      <c r="U882" s="16"/>
      <c r="V882" s="115"/>
      <c r="Z882" s="24"/>
      <c r="AC882" s="16"/>
      <c r="AF882" s="212"/>
      <c r="AG882" s="212"/>
      <c r="AH882" s="212"/>
    </row>
    <row r="883" spans="7:34" s="22" customFormat="1" ht="12.75">
      <c r="G883" s="16"/>
      <c r="K883" s="23"/>
      <c r="N883" s="16"/>
      <c r="R883" s="24"/>
      <c r="U883" s="16"/>
      <c r="V883" s="115"/>
      <c r="Z883" s="24"/>
      <c r="AC883" s="16"/>
      <c r="AF883" s="212"/>
      <c r="AG883" s="212"/>
      <c r="AH883" s="212"/>
    </row>
    <row r="884" spans="7:34" s="22" customFormat="1" ht="12.75">
      <c r="G884" s="16"/>
      <c r="K884" s="23"/>
      <c r="N884" s="16"/>
      <c r="R884" s="24"/>
      <c r="U884" s="16"/>
      <c r="V884" s="115"/>
      <c r="Z884" s="24"/>
      <c r="AC884" s="16"/>
      <c r="AF884" s="212"/>
      <c r="AG884" s="212"/>
      <c r="AH884" s="212"/>
    </row>
    <row r="885" spans="7:34" s="22" customFormat="1" ht="12.75">
      <c r="G885" s="16"/>
      <c r="K885" s="23"/>
      <c r="N885" s="16"/>
      <c r="R885" s="24"/>
      <c r="U885" s="16"/>
      <c r="V885" s="115"/>
      <c r="Z885" s="24"/>
      <c r="AC885" s="16"/>
      <c r="AF885" s="212"/>
      <c r="AG885" s="212"/>
      <c r="AH885" s="212"/>
    </row>
    <row r="886" spans="7:34" s="22" customFormat="1" ht="12.75">
      <c r="G886" s="16"/>
      <c r="K886" s="23"/>
      <c r="N886" s="16"/>
      <c r="R886" s="24"/>
      <c r="U886" s="16"/>
      <c r="V886" s="115"/>
      <c r="Z886" s="24"/>
      <c r="AC886" s="16"/>
      <c r="AF886" s="212"/>
      <c r="AG886" s="212"/>
      <c r="AH886" s="212"/>
    </row>
    <row r="887" spans="7:34" s="22" customFormat="1" ht="12.75">
      <c r="G887" s="16"/>
      <c r="K887" s="23"/>
      <c r="N887" s="16"/>
      <c r="R887" s="24"/>
      <c r="U887" s="16"/>
      <c r="V887" s="115"/>
      <c r="Z887" s="24"/>
      <c r="AC887" s="16"/>
      <c r="AF887" s="212"/>
      <c r="AG887" s="212"/>
      <c r="AH887" s="212"/>
    </row>
    <row r="888" spans="7:34" s="22" customFormat="1" ht="12.75">
      <c r="G888" s="16"/>
      <c r="K888" s="23"/>
      <c r="N888" s="16"/>
      <c r="R888" s="24"/>
      <c r="U888" s="16"/>
      <c r="V888" s="115"/>
      <c r="Z888" s="24"/>
      <c r="AC888" s="16"/>
      <c r="AF888" s="212"/>
      <c r="AG888" s="212"/>
      <c r="AH888" s="212"/>
    </row>
    <row r="889" spans="7:34" s="22" customFormat="1" ht="12.75">
      <c r="G889" s="16"/>
      <c r="K889" s="23"/>
      <c r="N889" s="16"/>
      <c r="R889" s="24"/>
      <c r="U889" s="16"/>
      <c r="V889" s="115"/>
      <c r="Z889" s="24"/>
      <c r="AC889" s="16"/>
      <c r="AF889" s="212"/>
      <c r="AG889" s="212"/>
      <c r="AH889" s="212"/>
    </row>
    <row r="890" spans="7:34" s="22" customFormat="1" ht="12.75">
      <c r="G890" s="16"/>
      <c r="K890" s="23"/>
      <c r="N890" s="16"/>
      <c r="R890" s="24"/>
      <c r="U890" s="16"/>
      <c r="V890" s="115"/>
      <c r="Z890" s="24"/>
      <c r="AC890" s="16"/>
      <c r="AF890" s="212"/>
      <c r="AG890" s="212"/>
      <c r="AH890" s="212"/>
    </row>
    <row r="891" spans="7:34" s="22" customFormat="1" ht="12.75">
      <c r="G891" s="16"/>
      <c r="K891" s="23"/>
      <c r="N891" s="16"/>
      <c r="R891" s="24"/>
      <c r="U891" s="16"/>
      <c r="V891" s="115"/>
      <c r="Z891" s="24"/>
      <c r="AC891" s="16"/>
      <c r="AF891" s="212"/>
      <c r="AG891" s="212"/>
      <c r="AH891" s="212"/>
    </row>
    <row r="892" spans="7:34" s="22" customFormat="1" ht="12.75">
      <c r="G892" s="16"/>
      <c r="K892" s="23"/>
      <c r="N892" s="16"/>
      <c r="R892" s="24"/>
      <c r="U892" s="16"/>
      <c r="V892" s="115"/>
      <c r="Z892" s="24"/>
      <c r="AC892" s="16"/>
      <c r="AF892" s="212"/>
      <c r="AG892" s="212"/>
      <c r="AH892" s="212"/>
    </row>
    <row r="893" spans="7:34" s="22" customFormat="1" ht="12.75">
      <c r="G893" s="16"/>
      <c r="K893" s="23"/>
      <c r="N893" s="16"/>
      <c r="R893" s="24"/>
      <c r="U893" s="16"/>
      <c r="V893" s="115"/>
      <c r="Z893" s="24"/>
      <c r="AC893" s="16"/>
      <c r="AF893" s="212"/>
      <c r="AG893" s="212"/>
      <c r="AH893" s="212"/>
    </row>
    <row r="894" spans="7:34" s="22" customFormat="1" ht="12.75">
      <c r="G894" s="16"/>
      <c r="K894" s="23"/>
      <c r="N894" s="16"/>
      <c r="R894" s="24"/>
      <c r="U894" s="16"/>
      <c r="V894" s="115"/>
      <c r="Z894" s="24"/>
      <c r="AC894" s="16"/>
      <c r="AF894" s="212"/>
      <c r="AG894" s="212"/>
      <c r="AH894" s="212"/>
    </row>
    <row r="895" spans="7:34" s="22" customFormat="1" ht="12.75">
      <c r="G895" s="16"/>
      <c r="K895" s="23"/>
      <c r="N895" s="16"/>
      <c r="R895" s="24"/>
      <c r="U895" s="16"/>
      <c r="V895" s="115"/>
      <c r="Z895" s="24"/>
      <c r="AC895" s="16"/>
      <c r="AF895" s="212"/>
      <c r="AG895" s="212"/>
      <c r="AH895" s="212"/>
    </row>
    <row r="896" spans="7:34" s="22" customFormat="1" ht="12.75">
      <c r="G896" s="16"/>
      <c r="K896" s="23"/>
      <c r="N896" s="16"/>
      <c r="R896" s="24"/>
      <c r="U896" s="16"/>
      <c r="V896" s="115"/>
      <c r="Z896" s="24"/>
      <c r="AC896" s="16"/>
      <c r="AF896" s="212"/>
      <c r="AG896" s="212"/>
      <c r="AH896" s="212"/>
    </row>
    <row r="897" spans="7:34" s="22" customFormat="1" ht="12.75">
      <c r="G897" s="16"/>
      <c r="K897" s="23"/>
      <c r="N897" s="16"/>
      <c r="R897" s="24"/>
      <c r="U897" s="16"/>
      <c r="V897" s="115"/>
      <c r="Z897" s="24"/>
      <c r="AC897" s="16"/>
      <c r="AF897" s="212"/>
      <c r="AG897" s="212"/>
      <c r="AH897" s="212"/>
    </row>
    <row r="898" spans="7:34" s="22" customFormat="1" ht="12.75">
      <c r="G898" s="16"/>
      <c r="K898" s="23"/>
      <c r="N898" s="16"/>
      <c r="R898" s="24"/>
      <c r="U898" s="16"/>
      <c r="V898" s="115"/>
      <c r="Z898" s="24"/>
      <c r="AC898" s="16"/>
      <c r="AF898" s="212"/>
      <c r="AG898" s="212"/>
      <c r="AH898" s="212"/>
    </row>
    <row r="899" spans="7:34" s="22" customFormat="1" ht="12.75">
      <c r="G899" s="16"/>
      <c r="K899" s="23"/>
      <c r="N899" s="16"/>
      <c r="R899" s="24"/>
      <c r="U899" s="16"/>
      <c r="V899" s="115"/>
      <c r="Z899" s="24"/>
      <c r="AC899" s="16"/>
      <c r="AF899" s="212"/>
      <c r="AG899" s="212"/>
      <c r="AH899" s="212"/>
    </row>
    <row r="900" spans="7:34" s="22" customFormat="1" ht="12.75">
      <c r="G900" s="16"/>
      <c r="K900" s="23"/>
      <c r="N900" s="16"/>
      <c r="R900" s="24"/>
      <c r="U900" s="16"/>
      <c r="V900" s="115"/>
      <c r="Z900" s="24"/>
      <c r="AC900" s="16"/>
      <c r="AF900" s="212"/>
      <c r="AG900" s="212"/>
      <c r="AH900" s="212"/>
    </row>
    <row r="901" spans="7:34" s="22" customFormat="1" ht="12.75">
      <c r="G901" s="16"/>
      <c r="K901" s="23"/>
      <c r="N901" s="16"/>
      <c r="R901" s="24"/>
      <c r="U901" s="16"/>
      <c r="V901" s="115"/>
      <c r="Z901" s="24"/>
      <c r="AC901" s="16"/>
      <c r="AF901" s="212"/>
      <c r="AG901" s="212"/>
      <c r="AH901" s="212"/>
    </row>
    <row r="902" spans="7:34" s="22" customFormat="1" ht="12.75">
      <c r="G902" s="16"/>
      <c r="K902" s="23"/>
      <c r="N902" s="16"/>
      <c r="R902" s="24"/>
      <c r="U902" s="16"/>
      <c r="V902" s="115"/>
      <c r="Z902" s="24"/>
      <c r="AC902" s="16"/>
      <c r="AF902" s="212"/>
      <c r="AG902" s="212"/>
      <c r="AH902" s="212"/>
    </row>
    <row r="903" spans="7:34" s="22" customFormat="1" ht="12.75">
      <c r="G903" s="16"/>
      <c r="K903" s="23"/>
      <c r="N903" s="16"/>
      <c r="R903" s="24"/>
      <c r="U903" s="16"/>
      <c r="V903" s="115"/>
      <c r="Z903" s="24"/>
      <c r="AC903" s="16"/>
      <c r="AF903" s="212"/>
      <c r="AG903" s="212"/>
      <c r="AH903" s="212"/>
    </row>
    <row r="904" spans="7:34" s="22" customFormat="1" ht="12.75">
      <c r="G904" s="16"/>
      <c r="K904" s="23"/>
      <c r="N904" s="16"/>
      <c r="R904" s="24"/>
      <c r="U904" s="16"/>
      <c r="V904" s="115"/>
      <c r="Z904" s="24"/>
      <c r="AC904" s="16"/>
      <c r="AF904" s="212"/>
      <c r="AG904" s="212"/>
      <c r="AH904" s="212"/>
    </row>
    <row r="905" spans="7:34" s="22" customFormat="1" ht="12.75">
      <c r="G905" s="16"/>
      <c r="K905" s="23"/>
      <c r="N905" s="16"/>
      <c r="R905" s="24"/>
      <c r="U905" s="16"/>
      <c r="V905" s="115"/>
      <c r="Z905" s="24"/>
      <c r="AC905" s="16"/>
      <c r="AF905" s="212"/>
      <c r="AG905" s="212"/>
      <c r="AH905" s="212"/>
    </row>
    <row r="906" spans="7:34" s="22" customFormat="1" ht="12.75">
      <c r="G906" s="16"/>
      <c r="K906" s="23"/>
      <c r="N906" s="16"/>
      <c r="R906" s="24"/>
      <c r="U906" s="16"/>
      <c r="V906" s="115"/>
      <c r="Z906" s="24"/>
      <c r="AC906" s="16"/>
      <c r="AF906" s="212"/>
      <c r="AG906" s="212"/>
      <c r="AH906" s="212"/>
    </row>
    <row r="907" spans="7:34" s="22" customFormat="1" ht="12.75">
      <c r="G907" s="16"/>
      <c r="K907" s="23"/>
      <c r="N907" s="16"/>
      <c r="R907" s="24"/>
      <c r="U907" s="16"/>
      <c r="V907" s="115"/>
      <c r="Z907" s="24"/>
      <c r="AC907" s="16"/>
      <c r="AF907" s="212"/>
      <c r="AG907" s="212"/>
      <c r="AH907" s="212"/>
    </row>
    <row r="908" spans="7:34" s="22" customFormat="1" ht="12.75">
      <c r="G908" s="16"/>
      <c r="K908" s="23"/>
      <c r="N908" s="16"/>
      <c r="R908" s="24"/>
      <c r="U908" s="16"/>
      <c r="V908" s="115"/>
      <c r="Z908" s="24"/>
      <c r="AC908" s="16"/>
      <c r="AF908" s="212"/>
      <c r="AG908" s="212"/>
      <c r="AH908" s="212"/>
    </row>
    <row r="909" spans="7:34" s="22" customFormat="1" ht="12.75">
      <c r="G909" s="16"/>
      <c r="K909" s="23"/>
      <c r="N909" s="16"/>
      <c r="R909" s="24"/>
      <c r="U909" s="16"/>
      <c r="V909" s="115"/>
      <c r="Z909" s="24"/>
      <c r="AC909" s="16"/>
      <c r="AF909" s="212"/>
      <c r="AG909" s="212"/>
      <c r="AH909" s="212"/>
    </row>
    <row r="910" spans="7:34" s="22" customFormat="1" ht="12.75">
      <c r="G910" s="16"/>
      <c r="K910" s="23"/>
      <c r="N910" s="16"/>
      <c r="R910" s="24"/>
      <c r="U910" s="16"/>
      <c r="V910" s="115"/>
      <c r="Z910" s="24"/>
      <c r="AC910" s="16"/>
      <c r="AF910" s="212"/>
      <c r="AG910" s="212"/>
      <c r="AH910" s="212"/>
    </row>
    <row r="911" spans="7:34" s="22" customFormat="1" ht="12.75">
      <c r="G911" s="16"/>
      <c r="K911" s="23"/>
      <c r="N911" s="16"/>
      <c r="R911" s="24"/>
      <c r="U911" s="16"/>
      <c r="V911" s="115"/>
      <c r="Z911" s="24"/>
      <c r="AC911" s="16"/>
      <c r="AF911" s="212"/>
      <c r="AG911" s="212"/>
      <c r="AH911" s="212"/>
    </row>
    <row r="912" spans="7:34" s="22" customFormat="1" ht="12.75">
      <c r="G912" s="16"/>
      <c r="K912" s="23"/>
      <c r="N912" s="16"/>
      <c r="R912" s="24"/>
      <c r="U912" s="16"/>
      <c r="V912" s="115"/>
      <c r="Z912" s="24"/>
      <c r="AC912" s="16"/>
      <c r="AF912" s="212"/>
      <c r="AG912" s="212"/>
      <c r="AH912" s="212"/>
    </row>
    <row r="913" spans="7:34" s="22" customFormat="1" ht="12.75">
      <c r="G913" s="16"/>
      <c r="K913" s="23"/>
      <c r="N913" s="16"/>
      <c r="R913" s="24"/>
      <c r="U913" s="16"/>
      <c r="V913" s="115"/>
      <c r="Z913" s="24"/>
      <c r="AC913" s="16"/>
      <c r="AF913" s="212"/>
      <c r="AG913" s="212"/>
      <c r="AH913" s="212"/>
    </row>
    <row r="914" spans="7:34" s="22" customFormat="1" ht="12.75">
      <c r="G914" s="16"/>
      <c r="K914" s="23"/>
      <c r="N914" s="16"/>
      <c r="R914" s="24"/>
      <c r="U914" s="16"/>
      <c r="V914" s="115"/>
      <c r="Z914" s="24"/>
      <c r="AC914" s="16"/>
      <c r="AF914" s="212"/>
      <c r="AG914" s="212"/>
      <c r="AH914" s="212"/>
    </row>
    <row r="915" spans="7:34" s="22" customFormat="1" ht="12.75">
      <c r="G915" s="16"/>
      <c r="K915" s="23"/>
      <c r="N915" s="16"/>
      <c r="R915" s="24"/>
      <c r="U915" s="16"/>
      <c r="V915" s="115"/>
      <c r="Z915" s="24"/>
      <c r="AC915" s="16"/>
      <c r="AF915" s="212"/>
      <c r="AG915" s="212"/>
      <c r="AH915" s="212"/>
    </row>
    <row r="916" spans="7:34" s="22" customFormat="1" ht="12.75">
      <c r="G916" s="16"/>
      <c r="K916" s="23"/>
      <c r="N916" s="16"/>
      <c r="R916" s="24"/>
      <c r="U916" s="16"/>
      <c r="V916" s="115"/>
      <c r="Z916" s="24"/>
      <c r="AC916" s="16"/>
      <c r="AF916" s="212"/>
      <c r="AG916" s="212"/>
      <c r="AH916" s="212"/>
    </row>
    <row r="917" spans="7:34" s="22" customFormat="1" ht="12.75">
      <c r="G917" s="16"/>
      <c r="K917" s="23"/>
      <c r="N917" s="16"/>
      <c r="R917" s="24"/>
      <c r="U917" s="16"/>
      <c r="V917" s="115"/>
      <c r="Z917" s="24"/>
      <c r="AC917" s="16"/>
      <c r="AF917" s="212"/>
      <c r="AG917" s="212"/>
      <c r="AH917" s="212"/>
    </row>
    <row r="918" spans="7:34" s="22" customFormat="1" ht="12.75">
      <c r="G918" s="16"/>
      <c r="K918" s="23"/>
      <c r="N918" s="16"/>
      <c r="R918" s="24"/>
      <c r="U918" s="16"/>
      <c r="V918" s="115"/>
      <c r="Z918" s="24"/>
      <c r="AC918" s="16"/>
      <c r="AF918" s="212"/>
      <c r="AG918" s="212"/>
      <c r="AH918" s="212"/>
    </row>
    <row r="919" spans="7:34" s="22" customFormat="1" ht="12.75">
      <c r="G919" s="16"/>
      <c r="K919" s="23"/>
      <c r="N919" s="16"/>
      <c r="R919" s="24"/>
      <c r="U919" s="16"/>
      <c r="V919" s="115"/>
      <c r="Z919" s="24"/>
      <c r="AC919" s="16"/>
      <c r="AF919" s="212"/>
      <c r="AG919" s="212"/>
      <c r="AH919" s="212"/>
    </row>
    <row r="920" spans="7:34" s="22" customFormat="1" ht="12.75">
      <c r="G920" s="16"/>
      <c r="K920" s="23"/>
      <c r="N920" s="16"/>
      <c r="R920" s="24"/>
      <c r="U920" s="16"/>
      <c r="V920" s="115"/>
      <c r="Z920" s="24"/>
      <c r="AC920" s="16"/>
      <c r="AF920" s="212"/>
      <c r="AG920" s="212"/>
      <c r="AH920" s="212"/>
    </row>
    <row r="921" spans="7:34" s="22" customFormat="1" ht="12.75">
      <c r="G921" s="16"/>
      <c r="K921" s="23"/>
      <c r="N921" s="16"/>
      <c r="R921" s="24"/>
      <c r="U921" s="16"/>
      <c r="V921" s="115"/>
      <c r="Z921" s="24"/>
      <c r="AC921" s="16"/>
      <c r="AF921" s="212"/>
      <c r="AG921" s="212"/>
      <c r="AH921" s="212"/>
    </row>
    <row r="922" spans="7:34" s="22" customFormat="1" ht="12.75">
      <c r="G922" s="16"/>
      <c r="K922" s="23"/>
      <c r="N922" s="16"/>
      <c r="R922" s="24"/>
      <c r="U922" s="16"/>
      <c r="V922" s="115"/>
      <c r="Z922" s="24"/>
      <c r="AC922" s="16"/>
      <c r="AF922" s="212"/>
      <c r="AG922" s="212"/>
      <c r="AH922" s="212"/>
    </row>
    <row r="923" spans="7:34" s="22" customFormat="1" ht="12.75">
      <c r="G923" s="16"/>
      <c r="K923" s="23"/>
      <c r="N923" s="16"/>
      <c r="R923" s="24"/>
      <c r="U923" s="16"/>
      <c r="V923" s="115"/>
      <c r="Z923" s="24"/>
      <c r="AC923" s="16"/>
      <c r="AF923" s="212"/>
      <c r="AG923" s="212"/>
      <c r="AH923" s="212"/>
    </row>
    <row r="924" spans="7:34" s="22" customFormat="1" ht="12.75">
      <c r="G924" s="16"/>
      <c r="K924" s="23"/>
      <c r="N924" s="16"/>
      <c r="R924" s="24"/>
      <c r="U924" s="16"/>
      <c r="V924" s="115"/>
      <c r="Z924" s="24"/>
      <c r="AC924" s="16"/>
      <c r="AF924" s="212"/>
      <c r="AG924" s="212"/>
      <c r="AH924" s="212"/>
    </row>
    <row r="925" spans="7:34" s="22" customFormat="1" ht="12.75">
      <c r="G925" s="16"/>
      <c r="K925" s="23"/>
      <c r="N925" s="16"/>
      <c r="R925" s="24"/>
      <c r="U925" s="16"/>
      <c r="V925" s="115"/>
      <c r="Z925" s="24"/>
      <c r="AC925" s="16"/>
      <c r="AF925" s="212"/>
      <c r="AG925" s="212"/>
      <c r="AH925" s="212"/>
    </row>
    <row r="926" spans="7:34" s="22" customFormat="1" ht="12.75">
      <c r="G926" s="16"/>
      <c r="K926" s="23"/>
      <c r="N926" s="16"/>
      <c r="R926" s="24"/>
      <c r="U926" s="16"/>
      <c r="V926" s="115"/>
      <c r="Z926" s="24"/>
      <c r="AC926" s="16"/>
      <c r="AF926" s="212"/>
      <c r="AG926" s="212"/>
      <c r="AH926" s="212"/>
    </row>
    <row r="927" spans="7:34" s="22" customFormat="1" ht="12.75">
      <c r="G927" s="16"/>
      <c r="K927" s="23"/>
      <c r="N927" s="16"/>
      <c r="R927" s="24"/>
      <c r="U927" s="16"/>
      <c r="V927" s="115"/>
      <c r="Z927" s="24"/>
      <c r="AC927" s="16"/>
      <c r="AF927" s="212"/>
      <c r="AG927" s="212"/>
      <c r="AH927" s="212"/>
    </row>
    <row r="928" spans="7:34" s="22" customFormat="1" ht="12.75">
      <c r="G928" s="16"/>
      <c r="K928" s="23"/>
      <c r="N928" s="16"/>
      <c r="R928" s="24"/>
      <c r="U928" s="16"/>
      <c r="V928" s="115"/>
      <c r="Z928" s="24"/>
      <c r="AC928" s="16"/>
      <c r="AF928" s="212"/>
      <c r="AG928" s="212"/>
      <c r="AH928" s="212"/>
    </row>
    <row r="929" spans="7:34" s="22" customFormat="1" ht="12.75">
      <c r="G929" s="16"/>
      <c r="K929" s="23"/>
      <c r="N929" s="16"/>
      <c r="R929" s="24"/>
      <c r="U929" s="16"/>
      <c r="V929" s="115"/>
      <c r="Z929" s="24"/>
      <c r="AC929" s="16"/>
      <c r="AF929" s="212"/>
      <c r="AG929" s="212"/>
      <c r="AH929" s="212"/>
    </row>
    <row r="930" spans="7:34" s="22" customFormat="1" ht="12.75">
      <c r="G930" s="16"/>
      <c r="K930" s="23"/>
      <c r="N930" s="16"/>
      <c r="R930" s="24"/>
      <c r="U930" s="16"/>
      <c r="V930" s="115"/>
      <c r="Z930" s="24"/>
      <c r="AC930" s="16"/>
      <c r="AF930" s="212"/>
      <c r="AG930" s="212"/>
      <c r="AH930" s="212"/>
    </row>
    <row r="931" spans="7:34" s="22" customFormat="1" ht="12.75">
      <c r="G931" s="16"/>
      <c r="K931" s="23"/>
      <c r="N931" s="16"/>
      <c r="R931" s="24"/>
      <c r="U931" s="16"/>
      <c r="V931" s="115"/>
      <c r="Z931" s="24"/>
      <c r="AC931" s="16"/>
      <c r="AF931" s="212"/>
      <c r="AG931" s="212"/>
      <c r="AH931" s="212"/>
    </row>
    <row r="932" spans="7:34" s="22" customFormat="1" ht="12.75">
      <c r="G932" s="16"/>
      <c r="K932" s="23"/>
      <c r="N932" s="16"/>
      <c r="R932" s="24"/>
      <c r="U932" s="16"/>
      <c r="V932" s="115"/>
      <c r="Z932" s="24"/>
      <c r="AC932" s="16"/>
      <c r="AF932" s="212"/>
      <c r="AG932" s="212"/>
      <c r="AH932" s="212"/>
    </row>
    <row r="933" spans="7:34" s="22" customFormat="1" ht="12.75">
      <c r="G933" s="16"/>
      <c r="K933" s="23"/>
      <c r="N933" s="16"/>
      <c r="R933" s="24"/>
      <c r="U933" s="16"/>
      <c r="V933" s="115"/>
      <c r="Z933" s="24"/>
      <c r="AC933" s="16"/>
      <c r="AF933" s="212"/>
      <c r="AG933" s="212"/>
      <c r="AH933" s="212"/>
    </row>
    <row r="934" spans="7:34" s="22" customFormat="1" ht="12.75">
      <c r="G934" s="16"/>
      <c r="K934" s="23"/>
      <c r="N934" s="16"/>
      <c r="R934" s="24"/>
      <c r="U934" s="16"/>
      <c r="V934" s="115"/>
      <c r="Z934" s="24"/>
      <c r="AC934" s="16"/>
      <c r="AF934" s="212"/>
      <c r="AG934" s="212"/>
      <c r="AH934" s="212"/>
    </row>
    <row r="935" spans="7:34" s="22" customFormat="1" ht="12.75">
      <c r="G935" s="16"/>
      <c r="K935" s="23"/>
      <c r="N935" s="16"/>
      <c r="R935" s="24"/>
      <c r="U935" s="16"/>
      <c r="V935" s="115"/>
      <c r="Z935" s="24"/>
      <c r="AC935" s="16"/>
      <c r="AF935" s="212"/>
      <c r="AG935" s="212"/>
      <c r="AH935" s="212"/>
    </row>
    <row r="936" spans="7:34" s="22" customFormat="1" ht="12.75">
      <c r="G936" s="16"/>
      <c r="K936" s="23"/>
      <c r="N936" s="16"/>
      <c r="R936" s="24"/>
      <c r="U936" s="16"/>
      <c r="V936" s="115"/>
      <c r="Z936" s="24"/>
      <c r="AC936" s="16"/>
      <c r="AF936" s="212"/>
      <c r="AG936" s="212"/>
      <c r="AH936" s="212"/>
    </row>
    <row r="937" spans="7:34" s="22" customFormat="1" ht="12.75">
      <c r="G937" s="16"/>
      <c r="K937" s="23"/>
      <c r="N937" s="16"/>
      <c r="R937" s="24"/>
      <c r="U937" s="16"/>
      <c r="V937" s="115"/>
      <c r="Z937" s="24"/>
      <c r="AC937" s="16"/>
      <c r="AF937" s="212"/>
      <c r="AG937" s="212"/>
      <c r="AH937" s="212"/>
    </row>
    <row r="938" spans="7:34" s="22" customFormat="1" ht="12.75">
      <c r="G938" s="16"/>
      <c r="K938" s="23"/>
      <c r="N938" s="16"/>
      <c r="R938" s="24"/>
      <c r="U938" s="16"/>
      <c r="V938" s="115"/>
      <c r="Z938" s="24"/>
      <c r="AC938" s="16"/>
      <c r="AF938" s="212"/>
      <c r="AG938" s="212"/>
      <c r="AH938" s="212"/>
    </row>
    <row r="939" spans="7:34" s="22" customFormat="1" ht="12.75">
      <c r="G939" s="16"/>
      <c r="K939" s="23"/>
      <c r="N939" s="16"/>
      <c r="R939" s="24"/>
      <c r="U939" s="16"/>
      <c r="V939" s="115"/>
      <c r="Z939" s="24"/>
      <c r="AC939" s="16"/>
      <c r="AF939" s="212"/>
      <c r="AG939" s="212"/>
      <c r="AH939" s="212"/>
    </row>
    <row r="940" spans="7:34" s="22" customFormat="1" ht="12.75">
      <c r="G940" s="16"/>
      <c r="K940" s="23"/>
      <c r="N940" s="16"/>
      <c r="R940" s="24"/>
      <c r="U940" s="16"/>
      <c r="V940" s="115"/>
      <c r="Z940" s="24"/>
      <c r="AC940" s="16"/>
      <c r="AF940" s="212"/>
      <c r="AG940" s="212"/>
      <c r="AH940" s="212"/>
    </row>
    <row r="941" spans="7:34" s="22" customFormat="1" ht="12.75">
      <c r="G941" s="16"/>
      <c r="K941" s="23"/>
      <c r="N941" s="16"/>
      <c r="R941" s="24"/>
      <c r="U941" s="16"/>
      <c r="V941" s="115"/>
      <c r="Z941" s="24"/>
      <c r="AC941" s="16"/>
      <c r="AF941" s="212"/>
      <c r="AG941" s="212"/>
      <c r="AH941" s="212"/>
    </row>
    <row r="942" spans="7:34" s="22" customFormat="1" ht="12.75">
      <c r="G942" s="16"/>
      <c r="K942" s="23"/>
      <c r="N942" s="16"/>
      <c r="R942" s="24"/>
      <c r="U942" s="16"/>
      <c r="V942" s="115"/>
      <c r="Z942" s="24"/>
      <c r="AC942" s="16"/>
      <c r="AF942" s="212"/>
      <c r="AG942" s="212"/>
      <c r="AH942" s="212"/>
    </row>
    <row r="943" spans="7:34" s="22" customFormat="1" ht="12.75">
      <c r="G943" s="16"/>
      <c r="K943" s="23"/>
      <c r="N943" s="16"/>
      <c r="R943" s="24"/>
      <c r="U943" s="16"/>
      <c r="V943" s="115"/>
      <c r="Z943" s="24"/>
      <c r="AC943" s="16"/>
      <c r="AF943" s="212"/>
      <c r="AG943" s="212"/>
      <c r="AH943" s="212"/>
    </row>
    <row r="944" spans="7:34" s="22" customFormat="1" ht="12.75">
      <c r="G944" s="16"/>
      <c r="K944" s="23"/>
      <c r="N944" s="16"/>
      <c r="R944" s="24"/>
      <c r="U944" s="16"/>
      <c r="V944" s="115"/>
      <c r="Z944" s="24"/>
      <c r="AC944" s="16"/>
      <c r="AF944" s="212"/>
      <c r="AG944" s="212"/>
      <c r="AH944" s="212"/>
    </row>
    <row r="945" spans="7:34" s="22" customFormat="1" ht="12.75">
      <c r="G945" s="16"/>
      <c r="K945" s="23"/>
      <c r="N945" s="16"/>
      <c r="R945" s="24"/>
      <c r="U945" s="16"/>
      <c r="V945" s="115"/>
      <c r="Z945" s="24"/>
      <c r="AC945" s="16"/>
      <c r="AF945" s="212"/>
      <c r="AG945" s="212"/>
      <c r="AH945" s="212"/>
    </row>
    <row r="946" spans="7:34" s="22" customFormat="1" ht="12.75">
      <c r="G946" s="16"/>
      <c r="K946" s="23"/>
      <c r="N946" s="16"/>
      <c r="R946" s="24"/>
      <c r="U946" s="16"/>
      <c r="V946" s="115"/>
      <c r="Z946" s="24"/>
      <c r="AC946" s="16"/>
      <c r="AF946" s="212"/>
      <c r="AG946" s="212"/>
      <c r="AH946" s="212"/>
    </row>
    <row r="947" spans="7:34" s="22" customFormat="1" ht="12.75">
      <c r="G947" s="16"/>
      <c r="K947" s="23"/>
      <c r="N947" s="16"/>
      <c r="R947" s="24"/>
      <c r="U947" s="16"/>
      <c r="V947" s="115"/>
      <c r="Z947" s="24"/>
      <c r="AC947" s="16"/>
      <c r="AF947" s="212"/>
      <c r="AG947" s="212"/>
      <c r="AH947" s="212"/>
    </row>
    <row r="948" spans="7:34" s="22" customFormat="1" ht="12.75">
      <c r="G948" s="16"/>
      <c r="K948" s="23"/>
      <c r="N948" s="16"/>
      <c r="R948" s="24"/>
      <c r="U948" s="16"/>
      <c r="V948" s="115"/>
      <c r="Z948" s="24"/>
      <c r="AC948" s="16"/>
      <c r="AF948" s="212"/>
      <c r="AG948" s="212"/>
      <c r="AH948" s="212"/>
    </row>
    <row r="949" spans="7:34" s="22" customFormat="1" ht="12.75">
      <c r="G949" s="16"/>
      <c r="K949" s="23"/>
      <c r="N949" s="16"/>
      <c r="R949" s="24"/>
      <c r="U949" s="16"/>
      <c r="V949" s="115"/>
      <c r="Z949" s="24"/>
      <c r="AC949" s="16"/>
      <c r="AF949" s="212"/>
      <c r="AG949" s="212"/>
      <c r="AH949" s="212"/>
    </row>
    <row r="950" spans="7:34" s="22" customFormat="1" ht="12.75">
      <c r="G950" s="16"/>
      <c r="K950" s="23"/>
      <c r="N950" s="16"/>
      <c r="R950" s="24"/>
      <c r="U950" s="16"/>
      <c r="V950" s="115"/>
      <c r="Z950" s="24"/>
      <c r="AC950" s="16"/>
      <c r="AF950" s="212"/>
      <c r="AG950" s="212"/>
      <c r="AH950" s="212"/>
    </row>
    <row r="951" spans="7:34" s="22" customFormat="1" ht="12.75">
      <c r="G951" s="16"/>
      <c r="K951" s="23"/>
      <c r="N951" s="16"/>
      <c r="R951" s="24"/>
      <c r="U951" s="16"/>
      <c r="V951" s="115"/>
      <c r="Z951" s="24"/>
      <c r="AC951" s="16"/>
      <c r="AF951" s="212"/>
      <c r="AG951" s="212"/>
      <c r="AH951" s="212"/>
    </row>
    <row r="952" spans="7:34" s="22" customFormat="1" ht="12.75">
      <c r="G952" s="16"/>
      <c r="K952" s="23"/>
      <c r="N952" s="16"/>
      <c r="R952" s="24"/>
      <c r="U952" s="16"/>
      <c r="V952" s="115"/>
      <c r="Z952" s="24"/>
      <c r="AC952" s="16"/>
      <c r="AF952" s="212"/>
      <c r="AG952" s="212"/>
      <c r="AH952" s="212"/>
    </row>
    <row r="953" spans="7:34" s="22" customFormat="1" ht="12.75">
      <c r="G953" s="16"/>
      <c r="K953" s="23"/>
      <c r="N953" s="16"/>
      <c r="R953" s="24"/>
      <c r="U953" s="16"/>
      <c r="V953" s="115"/>
      <c r="Z953" s="24"/>
      <c r="AC953" s="16"/>
      <c r="AF953" s="212"/>
      <c r="AG953" s="212"/>
      <c r="AH953" s="212"/>
    </row>
    <row r="954" spans="7:34" s="22" customFormat="1" ht="12.75">
      <c r="G954" s="16"/>
      <c r="K954" s="23"/>
      <c r="N954" s="16"/>
      <c r="R954" s="24"/>
      <c r="U954" s="16"/>
      <c r="V954" s="115"/>
      <c r="Z954" s="24"/>
      <c r="AC954" s="16"/>
      <c r="AF954" s="212"/>
      <c r="AG954" s="212"/>
      <c r="AH954" s="212"/>
    </row>
    <row r="955" spans="7:34" s="22" customFormat="1" ht="12.75">
      <c r="G955" s="16"/>
      <c r="K955" s="23"/>
      <c r="N955" s="16"/>
      <c r="R955" s="24"/>
      <c r="U955" s="16"/>
      <c r="V955" s="115"/>
      <c r="Z955" s="24"/>
      <c r="AC955" s="16"/>
      <c r="AF955" s="212"/>
      <c r="AG955" s="212"/>
      <c r="AH955" s="212"/>
    </row>
    <row r="956" spans="7:34" s="22" customFormat="1" ht="12.75">
      <c r="G956" s="16"/>
      <c r="K956" s="23"/>
      <c r="N956" s="16"/>
      <c r="R956" s="24"/>
      <c r="U956" s="16"/>
      <c r="V956" s="115"/>
      <c r="Z956" s="24"/>
      <c r="AC956" s="16"/>
      <c r="AF956" s="212"/>
      <c r="AG956" s="212"/>
      <c r="AH956" s="212"/>
    </row>
    <row r="957" spans="7:34" s="22" customFormat="1" ht="12.75">
      <c r="G957" s="16"/>
      <c r="K957" s="23"/>
      <c r="N957" s="16"/>
      <c r="R957" s="24"/>
      <c r="U957" s="16"/>
      <c r="V957" s="115"/>
      <c r="Z957" s="24"/>
      <c r="AC957" s="16"/>
      <c r="AF957" s="212"/>
      <c r="AG957" s="212"/>
      <c r="AH957" s="212"/>
    </row>
    <row r="958" spans="7:34" s="22" customFormat="1" ht="12.75">
      <c r="G958" s="16"/>
      <c r="K958" s="23"/>
      <c r="N958" s="16"/>
      <c r="R958" s="24"/>
      <c r="U958" s="16"/>
      <c r="V958" s="115"/>
      <c r="Z958" s="24"/>
      <c r="AC958" s="16"/>
      <c r="AF958" s="212"/>
      <c r="AG958" s="212"/>
      <c r="AH958" s="212"/>
    </row>
    <row r="959" spans="7:34" s="22" customFormat="1" ht="12.75">
      <c r="G959" s="16"/>
      <c r="K959" s="23"/>
      <c r="N959" s="16"/>
      <c r="R959" s="24"/>
      <c r="U959" s="16"/>
      <c r="V959" s="115"/>
      <c r="Z959" s="24"/>
      <c r="AC959" s="16"/>
      <c r="AF959" s="212"/>
      <c r="AG959" s="212"/>
      <c r="AH959" s="212"/>
    </row>
    <row r="960" spans="7:34" s="22" customFormat="1" ht="12.75">
      <c r="G960" s="16"/>
      <c r="K960" s="23"/>
      <c r="N960" s="16"/>
      <c r="R960" s="24"/>
      <c r="U960" s="16"/>
      <c r="V960" s="115"/>
      <c r="Z960" s="24"/>
      <c r="AC960" s="16"/>
      <c r="AF960" s="212"/>
      <c r="AG960" s="212"/>
      <c r="AH960" s="212"/>
    </row>
    <row r="961" spans="7:34" s="22" customFormat="1" ht="12.75">
      <c r="G961" s="16"/>
      <c r="K961" s="23"/>
      <c r="N961" s="16"/>
      <c r="R961" s="24"/>
      <c r="U961" s="16"/>
      <c r="V961" s="115"/>
      <c r="Z961" s="24"/>
      <c r="AC961" s="16"/>
      <c r="AF961" s="212"/>
      <c r="AG961" s="212"/>
      <c r="AH961" s="212"/>
    </row>
    <row r="962" spans="7:34" s="22" customFormat="1" ht="12.75">
      <c r="G962" s="16"/>
      <c r="K962" s="23"/>
      <c r="N962" s="16"/>
      <c r="R962" s="24"/>
      <c r="U962" s="16"/>
      <c r="V962" s="115"/>
      <c r="Z962" s="24"/>
      <c r="AC962" s="16"/>
      <c r="AF962" s="212"/>
      <c r="AG962" s="212"/>
      <c r="AH962" s="212"/>
    </row>
    <row r="963" spans="7:34" s="22" customFormat="1" ht="12.75">
      <c r="G963" s="16"/>
      <c r="K963" s="23"/>
      <c r="N963" s="16"/>
      <c r="R963" s="24"/>
      <c r="U963" s="16"/>
      <c r="V963" s="115"/>
      <c r="Z963" s="24"/>
      <c r="AC963" s="16"/>
      <c r="AF963" s="212"/>
      <c r="AG963" s="212"/>
      <c r="AH963" s="212"/>
    </row>
    <row r="964" spans="7:34" s="22" customFormat="1" ht="12.75">
      <c r="G964" s="16"/>
      <c r="K964" s="23"/>
      <c r="N964" s="16"/>
      <c r="R964" s="24"/>
      <c r="U964" s="16"/>
      <c r="V964" s="115"/>
      <c r="Z964" s="24"/>
      <c r="AC964" s="16"/>
      <c r="AF964" s="212"/>
      <c r="AG964" s="212"/>
      <c r="AH964" s="212"/>
    </row>
    <row r="965" spans="7:34" s="22" customFormat="1" ht="12.75">
      <c r="G965" s="16"/>
      <c r="K965" s="23"/>
      <c r="N965" s="16"/>
      <c r="R965" s="24"/>
      <c r="U965" s="16"/>
      <c r="V965" s="115"/>
      <c r="Z965" s="24"/>
      <c r="AC965" s="16"/>
      <c r="AF965" s="212"/>
      <c r="AG965" s="212"/>
      <c r="AH965" s="212"/>
    </row>
    <row r="966" spans="7:34" s="22" customFormat="1" ht="12.75">
      <c r="G966" s="16"/>
      <c r="K966" s="23"/>
      <c r="N966" s="16"/>
      <c r="R966" s="24"/>
      <c r="U966" s="16"/>
      <c r="V966" s="115"/>
      <c r="Z966" s="24"/>
      <c r="AC966" s="16"/>
      <c r="AF966" s="212"/>
      <c r="AG966" s="212"/>
      <c r="AH966" s="212"/>
    </row>
    <row r="967" spans="7:34" s="22" customFormat="1" ht="12.75">
      <c r="G967" s="16"/>
      <c r="K967" s="23"/>
      <c r="N967" s="16"/>
      <c r="R967" s="24"/>
      <c r="U967" s="16"/>
      <c r="V967" s="115"/>
      <c r="Z967" s="24"/>
      <c r="AC967" s="16"/>
      <c r="AF967" s="212"/>
      <c r="AG967" s="212"/>
      <c r="AH967" s="212"/>
    </row>
    <row r="968" spans="7:34" s="22" customFormat="1" ht="12.75">
      <c r="G968" s="16"/>
      <c r="K968" s="23"/>
      <c r="N968" s="16"/>
      <c r="R968" s="24"/>
      <c r="U968" s="16"/>
      <c r="V968" s="115"/>
      <c r="Z968" s="24"/>
      <c r="AC968" s="16"/>
      <c r="AF968" s="212"/>
      <c r="AG968" s="212"/>
      <c r="AH968" s="212"/>
    </row>
    <row r="969" spans="7:34" s="22" customFormat="1" ht="12.75">
      <c r="G969" s="16"/>
      <c r="K969" s="23"/>
      <c r="N969" s="16"/>
      <c r="R969" s="24"/>
      <c r="U969" s="16"/>
      <c r="V969" s="115"/>
      <c r="Z969" s="24"/>
      <c r="AC969" s="16"/>
      <c r="AF969" s="212"/>
      <c r="AG969" s="212"/>
      <c r="AH969" s="212"/>
    </row>
    <row r="970" spans="7:34" s="22" customFormat="1" ht="12.75">
      <c r="G970" s="16"/>
      <c r="K970" s="23"/>
      <c r="N970" s="16"/>
      <c r="R970" s="24"/>
      <c r="U970" s="16"/>
      <c r="V970" s="115"/>
      <c r="Z970" s="24"/>
      <c r="AC970" s="16"/>
      <c r="AF970" s="212"/>
      <c r="AG970" s="212"/>
      <c r="AH970" s="212"/>
    </row>
    <row r="971" spans="7:34" s="22" customFormat="1" ht="12.75">
      <c r="G971" s="16"/>
      <c r="K971" s="23"/>
      <c r="N971" s="16"/>
      <c r="R971" s="24"/>
      <c r="U971" s="16"/>
      <c r="V971" s="115"/>
      <c r="Z971" s="24"/>
      <c r="AC971" s="16"/>
      <c r="AF971" s="212"/>
      <c r="AG971" s="212"/>
      <c r="AH971" s="212"/>
    </row>
    <row r="972" spans="7:34" s="22" customFormat="1" ht="12.75">
      <c r="G972" s="16"/>
      <c r="K972" s="23"/>
      <c r="N972" s="16"/>
      <c r="R972" s="24"/>
      <c r="U972" s="16"/>
      <c r="V972" s="115"/>
      <c r="Z972" s="24"/>
      <c r="AC972" s="16"/>
      <c r="AF972" s="212"/>
      <c r="AG972" s="212"/>
      <c r="AH972" s="212"/>
    </row>
    <row r="973" spans="7:34" s="22" customFormat="1" ht="12.75">
      <c r="G973" s="16"/>
      <c r="K973" s="23"/>
      <c r="N973" s="16"/>
      <c r="R973" s="24"/>
      <c r="U973" s="16"/>
      <c r="V973" s="115"/>
      <c r="Z973" s="24"/>
      <c r="AC973" s="16"/>
      <c r="AF973" s="212"/>
      <c r="AG973" s="212"/>
      <c r="AH973" s="212"/>
    </row>
    <row r="974" spans="7:34" s="22" customFormat="1" ht="12.75">
      <c r="G974" s="16"/>
      <c r="K974" s="23"/>
      <c r="N974" s="16"/>
      <c r="R974" s="24"/>
      <c r="U974" s="16"/>
      <c r="V974" s="115"/>
      <c r="Z974" s="24"/>
      <c r="AC974" s="16"/>
      <c r="AF974" s="212"/>
      <c r="AG974" s="212"/>
      <c r="AH974" s="212"/>
    </row>
    <row r="975" spans="7:34" s="22" customFormat="1" ht="12.75">
      <c r="G975" s="16"/>
      <c r="K975" s="23"/>
      <c r="N975" s="16"/>
      <c r="R975" s="24"/>
      <c r="U975" s="16"/>
      <c r="V975" s="115"/>
      <c r="Z975" s="24"/>
      <c r="AC975" s="16"/>
      <c r="AF975" s="212"/>
      <c r="AG975" s="212"/>
      <c r="AH975" s="212"/>
    </row>
    <row r="976" spans="7:34" s="22" customFormat="1" ht="12.75">
      <c r="G976" s="16"/>
      <c r="K976" s="23"/>
      <c r="N976" s="16"/>
      <c r="R976" s="24"/>
      <c r="U976" s="16"/>
      <c r="V976" s="115"/>
      <c r="Z976" s="24"/>
      <c r="AC976" s="16"/>
      <c r="AF976" s="212"/>
      <c r="AG976" s="212"/>
      <c r="AH976" s="212"/>
    </row>
    <row r="977" spans="7:34" s="22" customFormat="1" ht="12.75">
      <c r="G977" s="16"/>
      <c r="K977" s="23"/>
      <c r="N977" s="16"/>
      <c r="R977" s="24"/>
      <c r="U977" s="16"/>
      <c r="V977" s="115"/>
      <c r="Z977" s="24"/>
      <c r="AC977" s="16"/>
      <c r="AF977" s="212"/>
      <c r="AG977" s="212"/>
      <c r="AH977" s="212"/>
    </row>
    <row r="978" spans="7:34" s="22" customFormat="1" ht="12.75">
      <c r="G978" s="16"/>
      <c r="K978" s="23"/>
      <c r="N978" s="16"/>
      <c r="R978" s="24"/>
      <c r="U978" s="16"/>
      <c r="V978" s="115"/>
      <c r="Z978" s="24"/>
      <c r="AC978" s="16"/>
      <c r="AF978" s="212"/>
      <c r="AG978" s="212"/>
      <c r="AH978" s="212"/>
    </row>
    <row r="979" spans="7:34" s="22" customFormat="1" ht="12.75">
      <c r="G979" s="16"/>
      <c r="K979" s="23"/>
      <c r="N979" s="16"/>
      <c r="R979" s="24"/>
      <c r="U979" s="16"/>
      <c r="V979" s="115"/>
      <c r="Z979" s="24"/>
      <c r="AC979" s="16"/>
      <c r="AF979" s="212"/>
      <c r="AG979" s="212"/>
      <c r="AH979" s="212"/>
    </row>
    <row r="980" spans="7:34" s="22" customFormat="1" ht="12.75">
      <c r="G980" s="16"/>
      <c r="K980" s="23"/>
      <c r="N980" s="16"/>
      <c r="R980" s="24"/>
      <c r="U980" s="16"/>
      <c r="V980" s="115"/>
      <c r="Z980" s="24"/>
      <c r="AC980" s="16"/>
      <c r="AF980" s="212"/>
      <c r="AG980" s="212"/>
      <c r="AH980" s="212"/>
    </row>
    <row r="981" spans="7:34" s="22" customFormat="1" ht="12.75">
      <c r="G981" s="16"/>
      <c r="K981" s="23"/>
      <c r="N981" s="16"/>
      <c r="R981" s="24"/>
      <c r="U981" s="16"/>
      <c r="V981" s="115"/>
      <c r="Z981" s="24"/>
      <c r="AC981" s="16"/>
      <c r="AF981" s="212"/>
      <c r="AG981" s="212"/>
      <c r="AH981" s="212"/>
    </row>
    <row r="982" spans="7:34" s="22" customFormat="1" ht="12.75">
      <c r="G982" s="16"/>
      <c r="K982" s="23"/>
      <c r="N982" s="16"/>
      <c r="R982" s="24"/>
      <c r="U982" s="16"/>
      <c r="V982" s="115"/>
      <c r="Z982" s="24"/>
      <c r="AC982" s="16"/>
      <c r="AF982" s="212"/>
      <c r="AG982" s="212"/>
      <c r="AH982" s="212"/>
    </row>
    <row r="983" spans="7:34" s="22" customFormat="1" ht="12.75">
      <c r="G983" s="16"/>
      <c r="K983" s="23"/>
      <c r="N983" s="16"/>
      <c r="R983" s="24"/>
      <c r="U983" s="16"/>
      <c r="V983" s="115"/>
      <c r="Z983" s="24"/>
      <c r="AC983" s="16"/>
      <c r="AF983" s="212"/>
      <c r="AG983" s="212"/>
      <c r="AH983" s="212"/>
    </row>
    <row r="984" spans="7:34" s="22" customFormat="1" ht="12.75">
      <c r="G984" s="16"/>
      <c r="K984" s="23"/>
      <c r="N984" s="16"/>
      <c r="R984" s="24"/>
      <c r="U984" s="16"/>
      <c r="V984" s="115"/>
      <c r="Z984" s="24"/>
      <c r="AC984" s="16"/>
      <c r="AF984" s="212"/>
      <c r="AG984" s="212"/>
      <c r="AH984" s="212"/>
    </row>
    <row r="985" spans="7:34" s="22" customFormat="1" ht="12.75">
      <c r="G985" s="16"/>
      <c r="K985" s="23"/>
      <c r="N985" s="16"/>
      <c r="R985" s="24"/>
      <c r="U985" s="16"/>
      <c r="V985" s="115"/>
      <c r="Z985" s="24"/>
      <c r="AC985" s="16"/>
      <c r="AF985" s="212"/>
      <c r="AG985" s="212"/>
      <c r="AH985" s="212"/>
    </row>
    <row r="986" spans="7:34" s="22" customFormat="1" ht="12.75">
      <c r="G986" s="16"/>
      <c r="K986" s="23"/>
      <c r="N986" s="16"/>
      <c r="R986" s="24"/>
      <c r="U986" s="16"/>
      <c r="V986" s="115"/>
      <c r="Z986" s="24"/>
      <c r="AC986" s="16"/>
      <c r="AF986" s="212"/>
      <c r="AG986" s="212"/>
      <c r="AH986" s="212"/>
    </row>
    <row r="987" spans="7:34" s="22" customFormat="1" ht="12.75">
      <c r="G987" s="16"/>
      <c r="K987" s="23"/>
      <c r="N987" s="16"/>
      <c r="R987" s="24"/>
      <c r="U987" s="16"/>
      <c r="V987" s="115"/>
      <c r="Z987" s="24"/>
      <c r="AC987" s="16"/>
      <c r="AF987" s="212"/>
      <c r="AG987" s="212"/>
      <c r="AH987" s="212"/>
    </row>
    <row r="988" spans="7:34" s="22" customFormat="1" ht="12.75">
      <c r="G988" s="16"/>
      <c r="K988" s="23"/>
      <c r="N988" s="16"/>
      <c r="R988" s="24"/>
      <c r="U988" s="16"/>
      <c r="V988" s="115"/>
      <c r="Z988" s="24"/>
      <c r="AC988" s="16"/>
      <c r="AF988" s="212"/>
      <c r="AG988" s="212"/>
      <c r="AH988" s="212"/>
    </row>
    <row r="989" spans="7:34" s="22" customFormat="1" ht="12.75">
      <c r="G989" s="16"/>
      <c r="K989" s="23"/>
      <c r="N989" s="16"/>
      <c r="R989" s="24"/>
      <c r="U989" s="16"/>
      <c r="V989" s="115"/>
      <c r="Z989" s="24"/>
      <c r="AC989" s="16"/>
      <c r="AF989" s="212"/>
      <c r="AG989" s="212"/>
      <c r="AH989" s="212"/>
    </row>
    <row r="990" spans="7:34" s="22" customFormat="1" ht="12.75">
      <c r="G990" s="16"/>
      <c r="K990" s="23"/>
      <c r="N990" s="16"/>
      <c r="R990" s="24"/>
      <c r="U990" s="16"/>
      <c r="V990" s="115"/>
      <c r="Z990" s="24"/>
      <c r="AC990" s="16"/>
      <c r="AF990" s="212"/>
      <c r="AG990" s="212"/>
      <c r="AH990" s="212"/>
    </row>
    <row r="991" spans="7:34" s="22" customFormat="1" ht="12.75">
      <c r="G991" s="16"/>
      <c r="K991" s="23"/>
      <c r="N991" s="16"/>
      <c r="R991" s="24"/>
      <c r="U991" s="16"/>
      <c r="V991" s="115"/>
      <c r="Z991" s="24"/>
      <c r="AC991" s="16"/>
      <c r="AF991" s="212"/>
      <c r="AG991" s="212"/>
      <c r="AH991" s="212"/>
    </row>
    <row r="992" spans="7:34" s="22" customFormat="1" ht="12.75">
      <c r="G992" s="16"/>
      <c r="K992" s="23"/>
      <c r="N992" s="16"/>
      <c r="R992" s="24"/>
      <c r="U992" s="16"/>
      <c r="V992" s="115"/>
      <c r="Z992" s="24"/>
      <c r="AC992" s="16"/>
      <c r="AF992" s="212"/>
      <c r="AG992" s="212"/>
      <c r="AH992" s="212"/>
    </row>
    <row r="993" spans="7:34" s="22" customFormat="1" ht="12.75">
      <c r="G993" s="16"/>
      <c r="K993" s="23"/>
      <c r="N993" s="16"/>
      <c r="R993" s="24"/>
      <c r="U993" s="16"/>
      <c r="V993" s="115"/>
      <c r="Z993" s="24"/>
      <c r="AC993" s="16"/>
      <c r="AF993" s="212"/>
      <c r="AG993" s="212"/>
      <c r="AH993" s="212"/>
    </row>
    <row r="994" spans="7:34" s="22" customFormat="1" ht="12.75">
      <c r="G994" s="16"/>
      <c r="K994" s="23"/>
      <c r="N994" s="16"/>
      <c r="R994" s="24"/>
      <c r="U994" s="16"/>
      <c r="V994" s="115"/>
      <c r="Z994" s="24"/>
      <c r="AC994" s="16"/>
      <c r="AF994" s="212"/>
      <c r="AG994" s="212"/>
      <c r="AH994" s="212"/>
    </row>
    <row r="995" spans="7:34" s="22" customFormat="1" ht="12.75">
      <c r="G995" s="16"/>
      <c r="K995" s="23"/>
      <c r="N995" s="16"/>
      <c r="R995" s="24"/>
      <c r="U995" s="16"/>
      <c r="V995" s="115"/>
      <c r="Z995" s="24"/>
      <c r="AC995" s="16"/>
      <c r="AF995" s="212"/>
      <c r="AG995" s="212"/>
      <c r="AH995" s="212"/>
    </row>
    <row r="996" spans="7:34" s="22" customFormat="1" ht="12.75">
      <c r="G996" s="16"/>
      <c r="K996" s="23"/>
      <c r="N996" s="16"/>
      <c r="R996" s="24"/>
      <c r="U996" s="16"/>
      <c r="V996" s="115"/>
      <c r="Z996" s="24"/>
      <c r="AC996" s="16"/>
      <c r="AF996" s="212"/>
      <c r="AG996" s="212"/>
      <c r="AH996" s="212"/>
    </row>
    <row r="997" spans="7:34" s="22" customFormat="1" ht="12.75">
      <c r="G997" s="16"/>
      <c r="K997" s="23"/>
      <c r="N997" s="16"/>
      <c r="R997" s="24"/>
      <c r="U997" s="16"/>
      <c r="V997" s="115"/>
      <c r="Z997" s="24"/>
      <c r="AC997" s="16"/>
      <c r="AF997" s="212"/>
      <c r="AG997" s="212"/>
      <c r="AH997" s="212"/>
    </row>
    <row r="998" spans="7:34" s="22" customFormat="1" ht="12.75">
      <c r="G998" s="16"/>
      <c r="K998" s="23"/>
      <c r="N998" s="16"/>
      <c r="R998" s="24"/>
      <c r="U998" s="16"/>
      <c r="V998" s="115"/>
      <c r="Z998" s="24"/>
      <c r="AC998" s="16"/>
      <c r="AF998" s="212"/>
      <c r="AG998" s="212"/>
      <c r="AH998" s="212"/>
    </row>
    <row r="999" spans="7:34" s="22" customFormat="1" ht="12.75">
      <c r="G999" s="16"/>
      <c r="K999" s="23"/>
      <c r="N999" s="16"/>
      <c r="R999" s="24"/>
      <c r="U999" s="16"/>
      <c r="V999" s="115"/>
      <c r="Z999" s="24"/>
      <c r="AC999" s="16"/>
      <c r="AF999" s="212"/>
      <c r="AG999" s="212"/>
      <c r="AH999" s="212"/>
    </row>
    <row r="1000" spans="7:34" s="22" customFormat="1" ht="12.75">
      <c r="G1000" s="16"/>
      <c r="K1000" s="23"/>
      <c r="N1000" s="16"/>
      <c r="R1000" s="24"/>
      <c r="U1000" s="16"/>
      <c r="V1000" s="115"/>
      <c r="Z1000" s="24"/>
      <c r="AC1000" s="16"/>
      <c r="AF1000" s="212"/>
      <c r="AG1000" s="212"/>
      <c r="AH1000" s="212"/>
    </row>
    <row r="1001" spans="7:34" s="22" customFormat="1" ht="12.75">
      <c r="G1001" s="16"/>
      <c r="K1001" s="23"/>
      <c r="N1001" s="16"/>
      <c r="R1001" s="24"/>
      <c r="U1001" s="16"/>
      <c r="V1001" s="115"/>
      <c r="Z1001" s="24"/>
      <c r="AC1001" s="16"/>
      <c r="AF1001" s="212"/>
      <c r="AG1001" s="212"/>
      <c r="AH1001" s="212"/>
    </row>
    <row r="1002" spans="7:34" s="22" customFormat="1" ht="12.75">
      <c r="G1002" s="16"/>
      <c r="K1002" s="23"/>
      <c r="N1002" s="16"/>
      <c r="R1002" s="24"/>
      <c r="U1002" s="16"/>
      <c r="V1002" s="115"/>
      <c r="Z1002" s="24"/>
      <c r="AC1002" s="16"/>
      <c r="AF1002" s="212"/>
      <c r="AG1002" s="212"/>
      <c r="AH1002" s="212"/>
    </row>
    <row r="1003" spans="7:34" s="22" customFormat="1" ht="12.75">
      <c r="G1003" s="16"/>
      <c r="K1003" s="23"/>
      <c r="N1003" s="16"/>
      <c r="R1003" s="24"/>
      <c r="U1003" s="16"/>
      <c r="V1003" s="115"/>
      <c r="Z1003" s="24"/>
      <c r="AC1003" s="16"/>
      <c r="AF1003" s="212"/>
      <c r="AG1003" s="212"/>
      <c r="AH1003" s="212"/>
    </row>
    <row r="1004" spans="7:34" s="22" customFormat="1" ht="12.75">
      <c r="G1004" s="16"/>
      <c r="K1004" s="23"/>
      <c r="N1004" s="16"/>
      <c r="R1004" s="24"/>
      <c r="U1004" s="16"/>
      <c r="V1004" s="115"/>
      <c r="Z1004" s="24"/>
      <c r="AC1004" s="16"/>
      <c r="AF1004" s="212"/>
      <c r="AG1004" s="212"/>
      <c r="AH1004" s="212"/>
    </row>
    <row r="1005" spans="7:34" s="22" customFormat="1" ht="12.75">
      <c r="G1005" s="16"/>
      <c r="K1005" s="23"/>
      <c r="N1005" s="16"/>
      <c r="R1005" s="24"/>
      <c r="U1005" s="16"/>
      <c r="V1005" s="115"/>
      <c r="Z1005" s="24"/>
      <c r="AC1005" s="16"/>
      <c r="AF1005" s="212"/>
      <c r="AG1005" s="212"/>
      <c r="AH1005" s="212"/>
    </row>
    <row r="1006" spans="7:34" s="22" customFormat="1" ht="12.75">
      <c r="G1006" s="16"/>
      <c r="K1006" s="23"/>
      <c r="N1006" s="16"/>
      <c r="R1006" s="24"/>
      <c r="U1006" s="16"/>
      <c r="V1006" s="115"/>
      <c r="Z1006" s="24"/>
      <c r="AC1006" s="16"/>
      <c r="AF1006" s="212"/>
      <c r="AG1006" s="212"/>
      <c r="AH1006" s="212"/>
    </row>
    <row r="1007" spans="7:34" s="22" customFormat="1" ht="12.75">
      <c r="G1007" s="16"/>
      <c r="K1007" s="23"/>
      <c r="N1007" s="16"/>
      <c r="R1007" s="24"/>
      <c r="U1007" s="16"/>
      <c r="V1007" s="115"/>
      <c r="Z1007" s="24"/>
      <c r="AC1007" s="16"/>
      <c r="AF1007" s="212"/>
      <c r="AG1007" s="212"/>
      <c r="AH1007" s="212"/>
    </row>
    <row r="1008" spans="7:34" s="22" customFormat="1" ht="12.75">
      <c r="G1008" s="16"/>
      <c r="K1008" s="23"/>
      <c r="N1008" s="16"/>
      <c r="R1008" s="24"/>
      <c r="U1008" s="16"/>
      <c r="V1008" s="115"/>
      <c r="Z1008" s="24"/>
      <c r="AC1008" s="16"/>
      <c r="AF1008" s="212"/>
      <c r="AG1008" s="212"/>
      <c r="AH1008" s="212"/>
    </row>
    <row r="1009" spans="7:34" s="22" customFormat="1" ht="12.75">
      <c r="G1009" s="16"/>
      <c r="K1009" s="23"/>
      <c r="N1009" s="16"/>
      <c r="R1009" s="24"/>
      <c r="U1009" s="16"/>
      <c r="V1009" s="115"/>
      <c r="Z1009" s="24"/>
      <c r="AC1009" s="16"/>
      <c r="AF1009" s="212"/>
      <c r="AG1009" s="212"/>
      <c r="AH1009" s="212"/>
    </row>
    <row r="1010" spans="7:34" s="22" customFormat="1" ht="12.75">
      <c r="G1010" s="16"/>
      <c r="K1010" s="23"/>
      <c r="N1010" s="16"/>
      <c r="R1010" s="24"/>
      <c r="U1010" s="16"/>
      <c r="V1010" s="115"/>
      <c r="Z1010" s="24"/>
      <c r="AC1010" s="16"/>
      <c r="AF1010" s="212"/>
      <c r="AG1010" s="212"/>
      <c r="AH1010" s="212"/>
    </row>
    <row r="1011" spans="7:34" s="22" customFormat="1" ht="12.75">
      <c r="G1011" s="16"/>
      <c r="K1011" s="23"/>
      <c r="N1011" s="16"/>
      <c r="R1011" s="24"/>
      <c r="U1011" s="16"/>
      <c r="V1011" s="115"/>
      <c r="Z1011" s="24"/>
      <c r="AC1011" s="16"/>
      <c r="AF1011" s="212"/>
      <c r="AG1011" s="212"/>
      <c r="AH1011" s="212"/>
    </row>
    <row r="1012" spans="7:34" s="22" customFormat="1" ht="12.75">
      <c r="G1012" s="16"/>
      <c r="K1012" s="23"/>
      <c r="N1012" s="16"/>
      <c r="R1012" s="24"/>
      <c r="U1012" s="16"/>
      <c r="V1012" s="115"/>
      <c r="Z1012" s="24"/>
      <c r="AC1012" s="16"/>
      <c r="AF1012" s="212"/>
      <c r="AG1012" s="212"/>
      <c r="AH1012" s="212"/>
    </row>
    <row r="1013" spans="7:34" s="22" customFormat="1" ht="12.75">
      <c r="G1013" s="16"/>
      <c r="K1013" s="23"/>
      <c r="N1013" s="16"/>
      <c r="R1013" s="24"/>
      <c r="U1013" s="16"/>
      <c r="V1013" s="115"/>
      <c r="Z1013" s="24"/>
      <c r="AC1013" s="16"/>
      <c r="AF1013" s="212"/>
      <c r="AG1013" s="212"/>
      <c r="AH1013" s="212"/>
    </row>
    <row r="1014" spans="7:34" s="22" customFormat="1" ht="12.75">
      <c r="G1014" s="16"/>
      <c r="K1014" s="23"/>
      <c r="N1014" s="16"/>
      <c r="R1014" s="24"/>
      <c r="U1014" s="16"/>
      <c r="V1014" s="115"/>
      <c r="Z1014" s="24"/>
      <c r="AC1014" s="16"/>
      <c r="AF1014" s="212"/>
      <c r="AG1014" s="212"/>
      <c r="AH1014" s="212"/>
    </row>
    <row r="1015" spans="7:34" s="22" customFormat="1" ht="12.75">
      <c r="G1015" s="16"/>
      <c r="K1015" s="23"/>
      <c r="N1015" s="16"/>
      <c r="R1015" s="24"/>
      <c r="U1015" s="16"/>
      <c r="V1015" s="115"/>
      <c r="Z1015" s="24"/>
      <c r="AC1015" s="16"/>
      <c r="AF1015" s="212"/>
      <c r="AG1015" s="212"/>
      <c r="AH1015" s="212"/>
    </row>
    <row r="1016" spans="7:34" s="22" customFormat="1" ht="12.75">
      <c r="G1016" s="16"/>
      <c r="K1016" s="23"/>
      <c r="N1016" s="16"/>
      <c r="R1016" s="24"/>
      <c r="U1016" s="16"/>
      <c r="V1016" s="115"/>
      <c r="Z1016" s="24"/>
      <c r="AC1016" s="16"/>
      <c r="AF1016" s="212"/>
      <c r="AG1016" s="212"/>
      <c r="AH1016" s="212"/>
    </row>
    <row r="1017" spans="7:34" s="22" customFormat="1" ht="12.75">
      <c r="G1017" s="16"/>
      <c r="K1017" s="23"/>
      <c r="N1017" s="16"/>
      <c r="R1017" s="24"/>
      <c r="U1017" s="16"/>
      <c r="V1017" s="115"/>
      <c r="Z1017" s="24"/>
      <c r="AC1017" s="16"/>
      <c r="AF1017" s="212"/>
      <c r="AG1017" s="212"/>
      <c r="AH1017" s="212"/>
    </row>
    <row r="1018" spans="7:34" s="22" customFormat="1" ht="12.75">
      <c r="G1018" s="16"/>
      <c r="K1018" s="23"/>
      <c r="N1018" s="16"/>
      <c r="R1018" s="24"/>
      <c r="U1018" s="16"/>
      <c r="V1018" s="115"/>
      <c r="Z1018" s="24"/>
      <c r="AC1018" s="16"/>
      <c r="AF1018" s="212"/>
      <c r="AG1018" s="212"/>
      <c r="AH1018" s="212"/>
    </row>
    <row r="1019" spans="7:34" s="22" customFormat="1" ht="12.75">
      <c r="G1019" s="16"/>
      <c r="K1019" s="23"/>
      <c r="N1019" s="16"/>
      <c r="R1019" s="24"/>
      <c r="U1019" s="16"/>
      <c r="V1019" s="115"/>
      <c r="Z1019" s="24"/>
      <c r="AC1019" s="16"/>
      <c r="AF1019" s="212"/>
      <c r="AG1019" s="212"/>
      <c r="AH1019" s="212"/>
    </row>
    <row r="1020" spans="7:34" s="22" customFormat="1" ht="12.75">
      <c r="G1020" s="16"/>
      <c r="K1020" s="23"/>
      <c r="N1020" s="16"/>
      <c r="R1020" s="24"/>
      <c r="U1020" s="16"/>
      <c r="V1020" s="115"/>
      <c r="Z1020" s="24"/>
      <c r="AC1020" s="16"/>
      <c r="AF1020" s="212"/>
      <c r="AG1020" s="212"/>
      <c r="AH1020" s="212"/>
    </row>
    <row r="1021" spans="7:34" s="22" customFormat="1" ht="12.75">
      <c r="G1021" s="16"/>
      <c r="K1021" s="23"/>
      <c r="N1021" s="16"/>
      <c r="R1021" s="24"/>
      <c r="U1021" s="16"/>
      <c r="V1021" s="115"/>
      <c r="Z1021" s="24"/>
      <c r="AC1021" s="16"/>
      <c r="AF1021" s="212"/>
      <c r="AG1021" s="212"/>
      <c r="AH1021" s="212"/>
    </row>
    <row r="1022" spans="7:34" s="22" customFormat="1" ht="12.75">
      <c r="G1022" s="16"/>
      <c r="K1022" s="23"/>
      <c r="N1022" s="16"/>
      <c r="R1022" s="24"/>
      <c r="U1022" s="16"/>
      <c r="V1022" s="115"/>
      <c r="Z1022" s="24"/>
      <c r="AC1022" s="16"/>
      <c r="AF1022" s="212"/>
      <c r="AG1022" s="212"/>
      <c r="AH1022" s="212"/>
    </row>
    <row r="1023" spans="7:34" s="22" customFormat="1" ht="12.75">
      <c r="G1023" s="16"/>
      <c r="K1023" s="23"/>
      <c r="N1023" s="16"/>
      <c r="R1023" s="24"/>
      <c r="U1023" s="16"/>
      <c r="V1023" s="115"/>
      <c r="Z1023" s="24"/>
      <c r="AC1023" s="16"/>
      <c r="AF1023" s="212"/>
      <c r="AG1023" s="212"/>
      <c r="AH1023" s="212"/>
    </row>
    <row r="1024" spans="7:34" s="22" customFormat="1" ht="12.75">
      <c r="G1024" s="16"/>
      <c r="K1024" s="23"/>
      <c r="N1024" s="16"/>
      <c r="R1024" s="24"/>
      <c r="U1024" s="16"/>
      <c r="V1024" s="115"/>
      <c r="Z1024" s="24"/>
      <c r="AC1024" s="16"/>
      <c r="AF1024" s="212"/>
      <c r="AG1024" s="212"/>
      <c r="AH1024" s="212"/>
    </row>
    <row r="1025" spans="7:34" s="22" customFormat="1" ht="12.75">
      <c r="G1025" s="16"/>
      <c r="K1025" s="23"/>
      <c r="N1025" s="16"/>
      <c r="R1025" s="24"/>
      <c r="U1025" s="16"/>
      <c r="V1025" s="115"/>
      <c r="Z1025" s="24"/>
      <c r="AC1025" s="16"/>
      <c r="AF1025" s="212"/>
      <c r="AG1025" s="212"/>
      <c r="AH1025" s="212"/>
    </row>
    <row r="1026" spans="7:34" s="22" customFormat="1" ht="12.75">
      <c r="G1026" s="16"/>
      <c r="K1026" s="23"/>
      <c r="N1026" s="16"/>
      <c r="R1026" s="24"/>
      <c r="U1026" s="16"/>
      <c r="V1026" s="115"/>
      <c r="Z1026" s="24"/>
      <c r="AC1026" s="16"/>
      <c r="AF1026" s="212"/>
      <c r="AG1026" s="212"/>
      <c r="AH1026" s="212"/>
    </row>
    <row r="1027" spans="7:34" s="22" customFormat="1" ht="12.75">
      <c r="G1027" s="16"/>
      <c r="K1027" s="23"/>
      <c r="N1027" s="16"/>
      <c r="R1027" s="24"/>
      <c r="U1027" s="16"/>
      <c r="V1027" s="115"/>
      <c r="Z1027" s="24"/>
      <c r="AC1027" s="16"/>
      <c r="AF1027" s="212"/>
      <c r="AG1027" s="212"/>
      <c r="AH1027" s="212"/>
    </row>
    <row r="1028" spans="7:34" s="22" customFormat="1" ht="12.75">
      <c r="G1028" s="16"/>
      <c r="K1028" s="23"/>
      <c r="N1028" s="16"/>
      <c r="R1028" s="24"/>
      <c r="U1028" s="16"/>
      <c r="V1028" s="115"/>
      <c r="Z1028" s="24"/>
      <c r="AC1028" s="16"/>
      <c r="AF1028" s="212"/>
      <c r="AG1028" s="212"/>
      <c r="AH1028" s="212"/>
    </row>
    <row r="1029" spans="7:34" s="22" customFormat="1" ht="12.75">
      <c r="G1029" s="16"/>
      <c r="K1029" s="23"/>
      <c r="N1029" s="16"/>
      <c r="R1029" s="24"/>
      <c r="U1029" s="16"/>
      <c r="V1029" s="115"/>
      <c r="Z1029" s="24"/>
      <c r="AC1029" s="16"/>
      <c r="AF1029" s="212"/>
      <c r="AG1029" s="212"/>
      <c r="AH1029" s="212"/>
    </row>
    <row r="1030" spans="7:34" s="22" customFormat="1" ht="12.75">
      <c r="G1030" s="16"/>
      <c r="K1030" s="23"/>
      <c r="N1030" s="16"/>
      <c r="R1030" s="24"/>
      <c r="U1030" s="16"/>
      <c r="V1030" s="115"/>
      <c r="Z1030" s="24"/>
      <c r="AC1030" s="16"/>
      <c r="AF1030" s="212"/>
      <c r="AG1030" s="212"/>
      <c r="AH1030" s="212"/>
    </row>
    <row r="1031" spans="7:34" s="22" customFormat="1" ht="12.75">
      <c r="G1031" s="16"/>
      <c r="K1031" s="23"/>
      <c r="N1031" s="16"/>
      <c r="R1031" s="24"/>
      <c r="U1031" s="16"/>
      <c r="V1031" s="115"/>
      <c r="Z1031" s="24"/>
      <c r="AC1031" s="16"/>
      <c r="AF1031" s="212"/>
      <c r="AG1031" s="212"/>
      <c r="AH1031" s="212"/>
    </row>
    <row r="1032" spans="7:34" s="22" customFormat="1" ht="12.75">
      <c r="G1032" s="16"/>
      <c r="K1032" s="23"/>
      <c r="N1032" s="16"/>
      <c r="R1032" s="24"/>
      <c r="U1032" s="16"/>
      <c r="V1032" s="115"/>
      <c r="Z1032" s="24"/>
      <c r="AC1032" s="16"/>
      <c r="AF1032" s="212"/>
      <c r="AG1032" s="212"/>
      <c r="AH1032" s="212"/>
    </row>
    <row r="1033" spans="7:34" s="22" customFormat="1" ht="12.75">
      <c r="G1033" s="16"/>
      <c r="K1033" s="23"/>
      <c r="N1033" s="16"/>
      <c r="R1033" s="24"/>
      <c r="U1033" s="16"/>
      <c r="V1033" s="115"/>
      <c r="Z1033" s="24"/>
      <c r="AC1033" s="16"/>
      <c r="AF1033" s="212"/>
      <c r="AG1033" s="212"/>
      <c r="AH1033" s="212"/>
    </row>
    <row r="1034" spans="7:34" s="22" customFormat="1" ht="12.75">
      <c r="G1034" s="16"/>
      <c r="K1034" s="23"/>
      <c r="N1034" s="16"/>
      <c r="R1034" s="24"/>
      <c r="U1034" s="16"/>
      <c r="V1034" s="115"/>
      <c r="Z1034" s="24"/>
      <c r="AC1034" s="16"/>
      <c r="AF1034" s="212"/>
      <c r="AG1034" s="212"/>
      <c r="AH1034" s="212"/>
    </row>
    <row r="1035" spans="7:34" s="22" customFormat="1" ht="12.75">
      <c r="G1035" s="16"/>
      <c r="K1035" s="23"/>
      <c r="N1035" s="16"/>
      <c r="R1035" s="24"/>
      <c r="U1035" s="16"/>
      <c r="V1035" s="115"/>
      <c r="Z1035" s="24"/>
      <c r="AC1035" s="16"/>
      <c r="AF1035" s="212"/>
      <c r="AG1035" s="212"/>
      <c r="AH1035" s="212"/>
    </row>
    <row r="1036" spans="7:34" s="22" customFormat="1" ht="12.75">
      <c r="G1036" s="16"/>
      <c r="K1036" s="23"/>
      <c r="N1036" s="16"/>
      <c r="R1036" s="24"/>
      <c r="U1036" s="16"/>
      <c r="V1036" s="115"/>
      <c r="Z1036" s="24"/>
      <c r="AC1036" s="16"/>
      <c r="AF1036" s="212"/>
      <c r="AG1036" s="212"/>
      <c r="AH1036" s="212"/>
    </row>
    <row r="1037" spans="7:34" s="22" customFormat="1" ht="12.75">
      <c r="G1037" s="16"/>
      <c r="K1037" s="23"/>
      <c r="N1037" s="16"/>
      <c r="R1037" s="24"/>
      <c r="U1037" s="16"/>
      <c r="V1037" s="115"/>
      <c r="Z1037" s="24"/>
      <c r="AC1037" s="16"/>
      <c r="AF1037" s="212"/>
      <c r="AG1037" s="212"/>
      <c r="AH1037" s="212"/>
    </row>
    <row r="1038" spans="7:34" s="22" customFormat="1" ht="12.75">
      <c r="G1038" s="16"/>
      <c r="K1038" s="23"/>
      <c r="N1038" s="16"/>
      <c r="R1038" s="24"/>
      <c r="U1038" s="16"/>
      <c r="V1038" s="115"/>
      <c r="Z1038" s="24"/>
      <c r="AC1038" s="16"/>
      <c r="AF1038" s="212"/>
      <c r="AG1038" s="212"/>
      <c r="AH1038" s="212"/>
    </row>
    <row r="1039" spans="7:34" s="22" customFormat="1" ht="12.75">
      <c r="G1039" s="16"/>
      <c r="K1039" s="23"/>
      <c r="N1039" s="16"/>
      <c r="R1039" s="24"/>
      <c r="U1039" s="16"/>
      <c r="V1039" s="115"/>
      <c r="Z1039" s="24"/>
      <c r="AC1039" s="16"/>
      <c r="AF1039" s="212"/>
      <c r="AG1039" s="212"/>
      <c r="AH1039" s="212"/>
    </row>
    <row r="1040" spans="7:34" s="22" customFormat="1" ht="12.75">
      <c r="G1040" s="16"/>
      <c r="K1040" s="23"/>
      <c r="N1040" s="16"/>
      <c r="R1040" s="24"/>
      <c r="U1040" s="16"/>
      <c r="V1040" s="115"/>
      <c r="Z1040" s="24"/>
      <c r="AC1040" s="16"/>
      <c r="AF1040" s="212"/>
      <c r="AG1040" s="212"/>
      <c r="AH1040" s="212"/>
    </row>
    <row r="1041" spans="7:34" s="22" customFormat="1" ht="12.75">
      <c r="G1041" s="16"/>
      <c r="K1041" s="23"/>
      <c r="N1041" s="16"/>
      <c r="R1041" s="24"/>
      <c r="U1041" s="16"/>
      <c r="V1041" s="115"/>
      <c r="Z1041" s="24"/>
      <c r="AC1041" s="16"/>
      <c r="AF1041" s="212"/>
      <c r="AG1041" s="212"/>
      <c r="AH1041" s="212"/>
    </row>
    <row r="1042" spans="7:34" s="22" customFormat="1" ht="12.75">
      <c r="G1042" s="16"/>
      <c r="K1042" s="23"/>
      <c r="N1042" s="16"/>
      <c r="R1042" s="24"/>
      <c r="U1042" s="16"/>
      <c r="V1042" s="115"/>
      <c r="Z1042" s="24"/>
      <c r="AC1042" s="16"/>
      <c r="AF1042" s="212"/>
      <c r="AG1042" s="212"/>
      <c r="AH1042" s="212"/>
    </row>
    <row r="1043" spans="7:34" s="22" customFormat="1" ht="12.75">
      <c r="G1043" s="16"/>
      <c r="K1043" s="23"/>
      <c r="N1043" s="16"/>
      <c r="R1043" s="24"/>
      <c r="U1043" s="16"/>
      <c r="V1043" s="115"/>
      <c r="Z1043" s="24"/>
      <c r="AC1043" s="16"/>
      <c r="AF1043" s="212"/>
      <c r="AG1043" s="212"/>
      <c r="AH1043" s="212"/>
    </row>
    <row r="1044" spans="7:34" s="22" customFormat="1" ht="12.75">
      <c r="G1044" s="16"/>
      <c r="K1044" s="23"/>
      <c r="N1044" s="16"/>
      <c r="R1044" s="24"/>
      <c r="U1044" s="16"/>
      <c r="V1044" s="115"/>
      <c r="Z1044" s="24"/>
      <c r="AC1044" s="16"/>
      <c r="AF1044" s="212"/>
      <c r="AG1044" s="212"/>
      <c r="AH1044" s="212"/>
    </row>
    <row r="1045" spans="7:34" s="22" customFormat="1" ht="12.75">
      <c r="G1045" s="16"/>
      <c r="K1045" s="23"/>
      <c r="N1045" s="16"/>
      <c r="R1045" s="24"/>
      <c r="U1045" s="16"/>
      <c r="V1045" s="115"/>
      <c r="Z1045" s="24"/>
      <c r="AC1045" s="16"/>
      <c r="AF1045" s="212"/>
      <c r="AG1045" s="212"/>
      <c r="AH1045" s="212"/>
    </row>
    <row r="1046" spans="7:34" s="22" customFormat="1" ht="12.75">
      <c r="G1046" s="16"/>
      <c r="K1046" s="23"/>
      <c r="N1046" s="16"/>
      <c r="R1046" s="24"/>
      <c r="U1046" s="16"/>
      <c r="V1046" s="115"/>
      <c r="Z1046" s="24"/>
      <c r="AC1046" s="16"/>
      <c r="AF1046" s="212"/>
      <c r="AG1046" s="212"/>
      <c r="AH1046" s="212"/>
    </row>
    <row r="1047" spans="7:34" s="22" customFormat="1" ht="12.75">
      <c r="G1047" s="16"/>
      <c r="K1047" s="23"/>
      <c r="N1047" s="16"/>
      <c r="R1047" s="24"/>
      <c r="U1047" s="16"/>
      <c r="V1047" s="115"/>
      <c r="Z1047" s="24"/>
      <c r="AC1047" s="16"/>
      <c r="AF1047" s="212"/>
      <c r="AG1047" s="212"/>
      <c r="AH1047" s="212"/>
    </row>
    <row r="1048" spans="7:34" s="22" customFormat="1" ht="12.75">
      <c r="G1048" s="16"/>
      <c r="K1048" s="23"/>
      <c r="N1048" s="16"/>
      <c r="R1048" s="24"/>
      <c r="U1048" s="16"/>
      <c r="V1048" s="115"/>
      <c r="Z1048" s="24"/>
      <c r="AC1048" s="16"/>
      <c r="AF1048" s="212"/>
      <c r="AG1048" s="212"/>
      <c r="AH1048" s="212"/>
    </row>
    <row r="1049" spans="7:34" s="22" customFormat="1" ht="12.75">
      <c r="G1049" s="16"/>
      <c r="K1049" s="23"/>
      <c r="N1049" s="16"/>
      <c r="R1049" s="24"/>
      <c r="U1049" s="16"/>
      <c r="V1049" s="115"/>
      <c r="Z1049" s="24"/>
      <c r="AC1049" s="16"/>
      <c r="AF1049" s="212"/>
      <c r="AG1049" s="212"/>
      <c r="AH1049" s="212"/>
    </row>
    <row r="1050" spans="7:34" s="22" customFormat="1" ht="12.75">
      <c r="G1050" s="16"/>
      <c r="K1050" s="23"/>
      <c r="N1050" s="16"/>
      <c r="R1050" s="24"/>
      <c r="U1050" s="16"/>
      <c r="V1050" s="115"/>
      <c r="Z1050" s="24"/>
      <c r="AC1050" s="16"/>
      <c r="AF1050" s="212"/>
      <c r="AG1050" s="212"/>
      <c r="AH1050" s="212"/>
    </row>
    <row r="1051" spans="7:34" s="22" customFormat="1" ht="12.75">
      <c r="G1051" s="16"/>
      <c r="K1051" s="23"/>
      <c r="N1051" s="16"/>
      <c r="R1051" s="24"/>
      <c r="U1051" s="16"/>
      <c r="V1051" s="115"/>
      <c r="Z1051" s="24"/>
      <c r="AC1051" s="16"/>
      <c r="AF1051" s="212"/>
      <c r="AG1051" s="212"/>
      <c r="AH1051" s="212"/>
    </row>
    <row r="1052" spans="7:34" s="22" customFormat="1" ht="12.75">
      <c r="G1052" s="16"/>
      <c r="K1052" s="23"/>
      <c r="N1052" s="16"/>
      <c r="R1052" s="24"/>
      <c r="U1052" s="16"/>
      <c r="V1052" s="115"/>
      <c r="Z1052" s="24"/>
      <c r="AC1052" s="16"/>
      <c r="AF1052" s="212"/>
      <c r="AG1052" s="212"/>
      <c r="AH1052" s="212"/>
    </row>
    <row r="1053" spans="7:34" s="22" customFormat="1" ht="12.75">
      <c r="G1053" s="16"/>
      <c r="K1053" s="23"/>
      <c r="N1053" s="16"/>
      <c r="R1053" s="24"/>
      <c r="U1053" s="16"/>
      <c r="V1053" s="115"/>
      <c r="Z1053" s="24"/>
      <c r="AC1053" s="16"/>
      <c r="AF1053" s="212"/>
      <c r="AG1053" s="212"/>
      <c r="AH1053" s="212"/>
    </row>
    <row r="1054" spans="7:34" s="22" customFormat="1" ht="12.75">
      <c r="G1054" s="16"/>
      <c r="K1054" s="23"/>
      <c r="N1054" s="16"/>
      <c r="R1054" s="24"/>
      <c r="U1054" s="16"/>
      <c r="V1054" s="115"/>
      <c r="Z1054" s="24"/>
      <c r="AC1054" s="16"/>
      <c r="AF1054" s="212"/>
      <c r="AG1054" s="212"/>
      <c r="AH1054" s="212"/>
    </row>
    <row r="1055" spans="7:34" s="22" customFormat="1" ht="12.75">
      <c r="G1055" s="16"/>
      <c r="K1055" s="23"/>
      <c r="N1055" s="16"/>
      <c r="R1055" s="24"/>
      <c r="U1055" s="16"/>
      <c r="V1055" s="115"/>
      <c r="Z1055" s="24"/>
      <c r="AC1055" s="16"/>
      <c r="AF1055" s="212"/>
      <c r="AG1055" s="212"/>
      <c r="AH1055" s="212"/>
    </row>
    <row r="1056" spans="7:34" s="22" customFormat="1" ht="12.75">
      <c r="G1056" s="16"/>
      <c r="K1056" s="23"/>
      <c r="N1056" s="16"/>
      <c r="R1056" s="24"/>
      <c r="U1056" s="16"/>
      <c r="V1056" s="115"/>
      <c r="Z1056" s="24"/>
      <c r="AC1056" s="16"/>
      <c r="AF1056" s="212"/>
      <c r="AG1056" s="212"/>
      <c r="AH1056" s="212"/>
    </row>
    <row r="1057" spans="7:34" s="22" customFormat="1" ht="12.75">
      <c r="G1057" s="16"/>
      <c r="K1057" s="23"/>
      <c r="N1057" s="16"/>
      <c r="R1057" s="24"/>
      <c r="U1057" s="16"/>
      <c r="V1057" s="115"/>
      <c r="Z1057" s="24"/>
      <c r="AC1057" s="16"/>
      <c r="AF1057" s="212"/>
      <c r="AG1057" s="212"/>
      <c r="AH1057" s="212"/>
    </row>
    <row r="1058" spans="7:34" s="22" customFormat="1" ht="12.75">
      <c r="G1058" s="16"/>
      <c r="K1058" s="23"/>
      <c r="N1058" s="16"/>
      <c r="R1058" s="24"/>
      <c r="U1058" s="16"/>
      <c r="V1058" s="115"/>
      <c r="Z1058" s="24"/>
      <c r="AC1058" s="16"/>
      <c r="AF1058" s="212"/>
      <c r="AG1058" s="212"/>
      <c r="AH1058" s="212"/>
    </row>
    <row r="1059" spans="7:34" s="22" customFormat="1" ht="12.75">
      <c r="G1059" s="16"/>
      <c r="K1059" s="23"/>
      <c r="N1059" s="16"/>
      <c r="R1059" s="24"/>
      <c r="U1059" s="16"/>
      <c r="V1059" s="115"/>
      <c r="Z1059" s="24"/>
      <c r="AC1059" s="16"/>
      <c r="AF1059" s="212"/>
      <c r="AG1059" s="212"/>
      <c r="AH1059" s="212"/>
    </row>
    <row r="1060" spans="7:34" s="22" customFormat="1" ht="12.75">
      <c r="G1060" s="16"/>
      <c r="K1060" s="23"/>
      <c r="N1060" s="16"/>
      <c r="R1060" s="24"/>
      <c r="U1060" s="16"/>
      <c r="V1060" s="115"/>
      <c r="Z1060" s="24"/>
      <c r="AC1060" s="16"/>
      <c r="AF1060" s="212"/>
      <c r="AG1060" s="212"/>
      <c r="AH1060" s="212"/>
    </row>
    <row r="1061" spans="7:34" s="22" customFormat="1" ht="12.75">
      <c r="G1061" s="16"/>
      <c r="K1061" s="23"/>
      <c r="N1061" s="16"/>
      <c r="R1061" s="24"/>
      <c r="U1061" s="16"/>
      <c r="V1061" s="115"/>
      <c r="Z1061" s="24"/>
      <c r="AC1061" s="16"/>
      <c r="AF1061" s="212"/>
      <c r="AG1061" s="212"/>
      <c r="AH1061" s="212"/>
    </row>
    <row r="1062" spans="7:34" s="22" customFormat="1" ht="12.75">
      <c r="G1062" s="16"/>
      <c r="K1062" s="23"/>
      <c r="N1062" s="16"/>
      <c r="R1062" s="24"/>
      <c r="U1062" s="16"/>
      <c r="V1062" s="115"/>
      <c r="Z1062" s="24"/>
      <c r="AC1062" s="16"/>
      <c r="AF1062" s="212"/>
      <c r="AG1062" s="212"/>
      <c r="AH1062" s="212"/>
    </row>
    <row r="1063" spans="7:34" s="22" customFormat="1" ht="12.75">
      <c r="G1063" s="16"/>
      <c r="K1063" s="23"/>
      <c r="N1063" s="16"/>
      <c r="R1063" s="24"/>
      <c r="U1063" s="16"/>
      <c r="V1063" s="115"/>
      <c r="Z1063" s="24"/>
      <c r="AC1063" s="16"/>
      <c r="AF1063" s="212"/>
      <c r="AG1063" s="212"/>
      <c r="AH1063" s="212"/>
    </row>
    <row r="1064" spans="7:34" s="22" customFormat="1" ht="12.75">
      <c r="G1064" s="16"/>
      <c r="K1064" s="23"/>
      <c r="N1064" s="16"/>
      <c r="R1064" s="24"/>
      <c r="U1064" s="16"/>
      <c r="V1064" s="115"/>
      <c r="Z1064" s="24"/>
      <c r="AC1064" s="16"/>
      <c r="AF1064" s="212"/>
      <c r="AG1064" s="212"/>
      <c r="AH1064" s="212"/>
    </row>
    <row r="1065" spans="7:34" s="22" customFormat="1" ht="12.75">
      <c r="G1065" s="16"/>
      <c r="K1065" s="23"/>
      <c r="N1065" s="16"/>
      <c r="R1065" s="24"/>
      <c r="U1065" s="16"/>
      <c r="V1065" s="115"/>
      <c r="Z1065" s="24"/>
      <c r="AC1065" s="16"/>
      <c r="AF1065" s="212"/>
      <c r="AG1065" s="212"/>
      <c r="AH1065" s="212"/>
    </row>
    <row r="1066" spans="7:34" s="22" customFormat="1" ht="12.75">
      <c r="G1066" s="16"/>
      <c r="K1066" s="23"/>
      <c r="N1066" s="16"/>
      <c r="R1066" s="24"/>
      <c r="U1066" s="16"/>
      <c r="V1066" s="115"/>
      <c r="Z1066" s="24"/>
      <c r="AC1066" s="16"/>
      <c r="AF1066" s="212"/>
      <c r="AG1066" s="212"/>
      <c r="AH1066" s="212"/>
    </row>
    <row r="1067" spans="7:34" s="22" customFormat="1" ht="12.75">
      <c r="G1067" s="16"/>
      <c r="K1067" s="23"/>
      <c r="N1067" s="16"/>
      <c r="R1067" s="24"/>
      <c r="U1067" s="16"/>
      <c r="V1067" s="115"/>
      <c r="Z1067" s="24"/>
      <c r="AC1067" s="16"/>
      <c r="AF1067" s="212"/>
      <c r="AG1067" s="212"/>
      <c r="AH1067" s="212"/>
    </row>
    <row r="1068" spans="7:34" s="22" customFormat="1" ht="12.75">
      <c r="G1068" s="16"/>
      <c r="K1068" s="23"/>
      <c r="N1068" s="16"/>
      <c r="R1068" s="24"/>
      <c r="U1068" s="16"/>
      <c r="V1068" s="115"/>
      <c r="Z1068" s="24"/>
      <c r="AC1068" s="16"/>
      <c r="AF1068" s="212"/>
      <c r="AG1068" s="212"/>
      <c r="AH1068" s="212"/>
    </row>
    <row r="1069" spans="7:34" s="22" customFormat="1" ht="12.75">
      <c r="G1069" s="16"/>
      <c r="K1069" s="23"/>
      <c r="N1069" s="16"/>
      <c r="R1069" s="24"/>
      <c r="U1069" s="16"/>
      <c r="V1069" s="115"/>
      <c r="Z1069" s="24"/>
      <c r="AC1069" s="16"/>
      <c r="AF1069" s="212"/>
      <c r="AG1069" s="212"/>
      <c r="AH1069" s="212"/>
    </row>
    <row r="1070" spans="7:34" s="22" customFormat="1" ht="12.75">
      <c r="G1070" s="16"/>
      <c r="K1070" s="23"/>
      <c r="N1070" s="16"/>
      <c r="R1070" s="24"/>
      <c r="U1070" s="16"/>
      <c r="V1070" s="115"/>
      <c r="Z1070" s="24"/>
      <c r="AC1070" s="16"/>
      <c r="AF1070" s="212"/>
      <c r="AG1070" s="212"/>
      <c r="AH1070" s="212"/>
    </row>
    <row r="1071" spans="7:34" s="22" customFormat="1" ht="12.75">
      <c r="G1071" s="16"/>
      <c r="K1071" s="23"/>
      <c r="N1071" s="16"/>
      <c r="R1071" s="24"/>
      <c r="U1071" s="16"/>
      <c r="V1071" s="115"/>
      <c r="Z1071" s="24"/>
      <c r="AC1071" s="16"/>
      <c r="AF1071" s="212"/>
      <c r="AG1071" s="212"/>
      <c r="AH1071" s="212"/>
    </row>
    <row r="1072" spans="7:34" s="22" customFormat="1" ht="12.75">
      <c r="G1072" s="16"/>
      <c r="K1072" s="23"/>
      <c r="N1072" s="16"/>
      <c r="R1072" s="24"/>
      <c r="U1072" s="16"/>
      <c r="V1072" s="115"/>
      <c r="Z1072" s="24"/>
      <c r="AC1072" s="16"/>
      <c r="AF1072" s="212"/>
      <c r="AG1072" s="212"/>
      <c r="AH1072" s="212"/>
    </row>
    <row r="1073" spans="7:34" s="22" customFormat="1" ht="12.75">
      <c r="G1073" s="16"/>
      <c r="K1073" s="23"/>
      <c r="N1073" s="16"/>
      <c r="R1073" s="24"/>
      <c r="U1073" s="16"/>
      <c r="V1073" s="115"/>
      <c r="Z1073" s="24"/>
      <c r="AC1073" s="16"/>
      <c r="AF1073" s="212"/>
      <c r="AG1073" s="212"/>
      <c r="AH1073" s="212"/>
    </row>
    <row r="1074" spans="7:34" s="22" customFormat="1" ht="12.75">
      <c r="G1074" s="16"/>
      <c r="K1074" s="23"/>
      <c r="N1074" s="16"/>
      <c r="R1074" s="24"/>
      <c r="U1074" s="16"/>
      <c r="V1074" s="115"/>
      <c r="Z1074" s="24"/>
      <c r="AC1074" s="16"/>
      <c r="AF1074" s="212"/>
      <c r="AG1074" s="212"/>
      <c r="AH1074" s="212"/>
    </row>
    <row r="1075" spans="7:34" s="22" customFormat="1" ht="12.75">
      <c r="G1075" s="16"/>
      <c r="K1075" s="23"/>
      <c r="N1075" s="16"/>
      <c r="R1075" s="24"/>
      <c r="U1075" s="16"/>
      <c r="V1075" s="115"/>
      <c r="Z1075" s="24"/>
      <c r="AC1075" s="16"/>
      <c r="AF1075" s="212"/>
      <c r="AG1075" s="212"/>
      <c r="AH1075" s="212"/>
    </row>
    <row r="1076" spans="7:34" s="22" customFormat="1" ht="12.75">
      <c r="G1076" s="16"/>
      <c r="K1076" s="23"/>
      <c r="N1076" s="16"/>
      <c r="R1076" s="24"/>
      <c r="U1076" s="16"/>
      <c r="V1076" s="115"/>
      <c r="Z1076" s="24"/>
      <c r="AC1076" s="16"/>
      <c r="AF1076" s="212"/>
      <c r="AG1076" s="212"/>
      <c r="AH1076" s="212"/>
    </row>
    <row r="1077" spans="7:34" s="22" customFormat="1" ht="12.75">
      <c r="G1077" s="16"/>
      <c r="K1077" s="23"/>
      <c r="N1077" s="16"/>
      <c r="R1077" s="24"/>
      <c r="U1077" s="16"/>
      <c r="V1077" s="115"/>
      <c r="Z1077" s="24"/>
      <c r="AC1077" s="16"/>
      <c r="AF1077" s="212"/>
      <c r="AG1077" s="212"/>
      <c r="AH1077" s="212"/>
    </row>
    <row r="1078" spans="7:34" s="22" customFormat="1" ht="12.75">
      <c r="G1078" s="16"/>
      <c r="K1078" s="23"/>
      <c r="N1078" s="16"/>
      <c r="R1078" s="24"/>
      <c r="U1078" s="16"/>
      <c r="V1078" s="115"/>
      <c r="Z1078" s="24"/>
      <c r="AC1078" s="16"/>
      <c r="AF1078" s="212"/>
      <c r="AG1078" s="212"/>
      <c r="AH1078" s="212"/>
    </row>
    <row r="1079" spans="7:34" s="22" customFormat="1" ht="12.75">
      <c r="G1079" s="16"/>
      <c r="K1079" s="23"/>
      <c r="N1079" s="16"/>
      <c r="R1079" s="24"/>
      <c r="U1079" s="16"/>
      <c r="V1079" s="115"/>
      <c r="Z1079" s="24"/>
      <c r="AC1079" s="16"/>
      <c r="AF1079" s="212"/>
      <c r="AG1079" s="212"/>
      <c r="AH1079" s="212"/>
    </row>
    <row r="1080" spans="7:34" s="22" customFormat="1" ht="12.75">
      <c r="G1080" s="16"/>
      <c r="K1080" s="23"/>
      <c r="N1080" s="16"/>
      <c r="R1080" s="24"/>
      <c r="U1080" s="16"/>
      <c r="V1080" s="115"/>
      <c r="Z1080" s="24"/>
      <c r="AC1080" s="16"/>
      <c r="AF1080" s="212"/>
      <c r="AG1080" s="212"/>
      <c r="AH1080" s="212"/>
    </row>
    <row r="1081" spans="7:34" s="22" customFormat="1" ht="12.75">
      <c r="G1081" s="16"/>
      <c r="K1081" s="23"/>
      <c r="N1081" s="16"/>
      <c r="R1081" s="24"/>
      <c r="U1081" s="16"/>
      <c r="V1081" s="115"/>
      <c r="Z1081" s="24"/>
      <c r="AC1081" s="16"/>
      <c r="AF1081" s="212"/>
      <c r="AG1081" s="212"/>
      <c r="AH1081" s="212"/>
    </row>
    <row r="1082" spans="7:34" s="22" customFormat="1" ht="12.75">
      <c r="G1082" s="16"/>
      <c r="K1082" s="23"/>
      <c r="N1082" s="16"/>
      <c r="R1082" s="24"/>
      <c r="U1082" s="16"/>
      <c r="V1082" s="115"/>
      <c r="Z1082" s="24"/>
      <c r="AC1082" s="16"/>
      <c r="AF1082" s="212"/>
      <c r="AG1082" s="212"/>
      <c r="AH1082" s="212"/>
    </row>
    <row r="1083" spans="7:34" s="22" customFormat="1" ht="12.75">
      <c r="G1083" s="16"/>
      <c r="K1083" s="23"/>
      <c r="N1083" s="16"/>
      <c r="R1083" s="24"/>
      <c r="U1083" s="16"/>
      <c r="V1083" s="115"/>
      <c r="Z1083" s="24"/>
      <c r="AC1083" s="16"/>
      <c r="AF1083" s="212"/>
      <c r="AG1083" s="212"/>
      <c r="AH1083" s="212"/>
    </row>
    <row r="1084" spans="7:34" s="22" customFormat="1" ht="12.75">
      <c r="G1084" s="16"/>
      <c r="K1084" s="23"/>
      <c r="N1084" s="16"/>
      <c r="R1084" s="24"/>
      <c r="U1084" s="16"/>
      <c r="V1084" s="115"/>
      <c r="Z1084" s="24"/>
      <c r="AC1084" s="16"/>
      <c r="AF1084" s="212"/>
      <c r="AG1084" s="212"/>
      <c r="AH1084" s="212"/>
    </row>
    <row r="1085" spans="7:34" s="22" customFormat="1" ht="12.75">
      <c r="G1085" s="16"/>
      <c r="K1085" s="23"/>
      <c r="N1085" s="16"/>
      <c r="R1085" s="24"/>
      <c r="U1085" s="16"/>
      <c r="V1085" s="115"/>
      <c r="Z1085" s="24"/>
      <c r="AC1085" s="16"/>
      <c r="AF1085" s="212"/>
      <c r="AG1085" s="212"/>
      <c r="AH1085" s="212"/>
    </row>
    <row r="1086" spans="7:34" s="22" customFormat="1" ht="12.75">
      <c r="G1086" s="16"/>
      <c r="K1086" s="23"/>
      <c r="N1086" s="16"/>
      <c r="R1086" s="24"/>
      <c r="U1086" s="16"/>
      <c r="V1086" s="115"/>
      <c r="Z1086" s="24"/>
      <c r="AC1086" s="16"/>
      <c r="AF1086" s="212"/>
      <c r="AG1086" s="212"/>
      <c r="AH1086" s="212"/>
    </row>
    <row r="1087" spans="7:34" s="22" customFormat="1" ht="12.75">
      <c r="G1087" s="16"/>
      <c r="K1087" s="23"/>
      <c r="N1087" s="16"/>
      <c r="R1087" s="24"/>
      <c r="U1087" s="16"/>
      <c r="V1087" s="115"/>
      <c r="Z1087" s="24"/>
      <c r="AC1087" s="16"/>
      <c r="AF1087" s="212"/>
      <c r="AG1087" s="212"/>
      <c r="AH1087" s="212"/>
    </row>
    <row r="1088" spans="7:34" s="22" customFormat="1" ht="12.75">
      <c r="G1088" s="16"/>
      <c r="K1088" s="23"/>
      <c r="N1088" s="16"/>
      <c r="R1088" s="24"/>
      <c r="U1088" s="16"/>
      <c r="V1088" s="115"/>
      <c r="Z1088" s="24"/>
      <c r="AC1088" s="16"/>
      <c r="AF1088" s="212"/>
      <c r="AG1088" s="212"/>
      <c r="AH1088" s="212"/>
    </row>
    <row r="1089" spans="7:34" s="22" customFormat="1" ht="12.75">
      <c r="G1089" s="16"/>
      <c r="K1089" s="23"/>
      <c r="N1089" s="16"/>
      <c r="R1089" s="24"/>
      <c r="U1089" s="16"/>
      <c r="V1089" s="115"/>
      <c r="Z1089" s="24"/>
      <c r="AC1089" s="16"/>
      <c r="AF1089" s="212"/>
      <c r="AG1089" s="212"/>
      <c r="AH1089" s="212"/>
    </row>
    <row r="1090" spans="7:34" s="22" customFormat="1" ht="12.75">
      <c r="G1090" s="16"/>
      <c r="K1090" s="23"/>
      <c r="N1090" s="16"/>
      <c r="R1090" s="24"/>
      <c r="U1090" s="16"/>
      <c r="V1090" s="115"/>
      <c r="Z1090" s="24"/>
      <c r="AC1090" s="16"/>
      <c r="AF1090" s="212"/>
      <c r="AG1090" s="212"/>
      <c r="AH1090" s="212"/>
    </row>
    <row r="1091" spans="7:34" s="22" customFormat="1" ht="12.75">
      <c r="G1091" s="16"/>
      <c r="K1091" s="23"/>
      <c r="N1091" s="16"/>
      <c r="R1091" s="24"/>
      <c r="U1091" s="16"/>
      <c r="V1091" s="115"/>
      <c r="Z1091" s="24"/>
      <c r="AC1091" s="16"/>
      <c r="AF1091" s="212"/>
      <c r="AG1091" s="212"/>
      <c r="AH1091" s="212"/>
    </row>
    <row r="1092" spans="7:34" s="22" customFormat="1" ht="12.75">
      <c r="G1092" s="16"/>
      <c r="K1092" s="23"/>
      <c r="N1092" s="16"/>
      <c r="R1092" s="24"/>
      <c r="U1092" s="16"/>
      <c r="V1092" s="115"/>
      <c r="Z1092" s="24"/>
      <c r="AC1092" s="16"/>
      <c r="AF1092" s="212"/>
      <c r="AG1092" s="212"/>
      <c r="AH1092" s="212"/>
    </row>
    <row r="1093" spans="7:34" s="22" customFormat="1" ht="12.75">
      <c r="G1093" s="16"/>
      <c r="K1093" s="23"/>
      <c r="N1093" s="16"/>
      <c r="R1093" s="24"/>
      <c r="U1093" s="16"/>
      <c r="V1093" s="115"/>
      <c r="Z1093" s="24"/>
      <c r="AC1093" s="16"/>
      <c r="AF1093" s="212"/>
      <c r="AG1093" s="212"/>
      <c r="AH1093" s="212"/>
    </row>
    <row r="1094" spans="7:34" s="22" customFormat="1" ht="12.75">
      <c r="G1094" s="16"/>
      <c r="K1094" s="23"/>
      <c r="N1094" s="16"/>
      <c r="R1094" s="24"/>
      <c r="U1094" s="16"/>
      <c r="V1094" s="115"/>
      <c r="Z1094" s="24"/>
      <c r="AC1094" s="16"/>
      <c r="AF1094" s="212"/>
      <c r="AG1094" s="212"/>
      <c r="AH1094" s="212"/>
    </row>
    <row r="1095" spans="7:34" s="22" customFormat="1" ht="12.75">
      <c r="G1095" s="16"/>
      <c r="K1095" s="23"/>
      <c r="N1095" s="16"/>
      <c r="R1095" s="24"/>
      <c r="U1095" s="16"/>
      <c r="V1095" s="115"/>
      <c r="Z1095" s="24"/>
      <c r="AC1095" s="16"/>
      <c r="AF1095" s="212"/>
      <c r="AG1095" s="212"/>
      <c r="AH1095" s="212"/>
    </row>
    <row r="1096" spans="7:34" s="22" customFormat="1" ht="12.75">
      <c r="G1096" s="16"/>
      <c r="K1096" s="23"/>
      <c r="N1096" s="16"/>
      <c r="R1096" s="24"/>
      <c r="U1096" s="16"/>
      <c r="V1096" s="115"/>
      <c r="Z1096" s="24"/>
      <c r="AC1096" s="16"/>
      <c r="AF1096" s="212"/>
      <c r="AG1096" s="212"/>
      <c r="AH1096" s="212"/>
    </row>
    <row r="1097" spans="7:34" s="22" customFormat="1" ht="12.75">
      <c r="G1097" s="16"/>
      <c r="K1097" s="23"/>
      <c r="N1097" s="16"/>
      <c r="R1097" s="24"/>
      <c r="U1097" s="16"/>
      <c r="V1097" s="115"/>
      <c r="Z1097" s="24"/>
      <c r="AC1097" s="16"/>
      <c r="AF1097" s="212"/>
      <c r="AG1097" s="212"/>
      <c r="AH1097" s="212"/>
    </row>
    <row r="1098" spans="7:34" s="22" customFormat="1" ht="12.75">
      <c r="G1098" s="16"/>
      <c r="K1098" s="23"/>
      <c r="N1098" s="16"/>
      <c r="R1098" s="24"/>
      <c r="U1098" s="16"/>
      <c r="V1098" s="115"/>
      <c r="Z1098" s="24"/>
      <c r="AC1098" s="16"/>
      <c r="AF1098" s="212"/>
      <c r="AG1098" s="212"/>
      <c r="AH1098" s="212"/>
    </row>
    <row r="1099" spans="7:34" s="22" customFormat="1" ht="12.75">
      <c r="G1099" s="16"/>
      <c r="K1099" s="23"/>
      <c r="N1099" s="16"/>
      <c r="R1099" s="24"/>
      <c r="U1099" s="16"/>
      <c r="V1099" s="115"/>
      <c r="Z1099" s="24"/>
      <c r="AC1099" s="16"/>
      <c r="AF1099" s="212"/>
      <c r="AG1099" s="212"/>
      <c r="AH1099" s="212"/>
    </row>
    <row r="1100" spans="7:34" s="22" customFormat="1" ht="12.75">
      <c r="G1100" s="16"/>
      <c r="K1100" s="23"/>
      <c r="N1100" s="16"/>
      <c r="R1100" s="24"/>
      <c r="U1100" s="16"/>
      <c r="V1100" s="115"/>
      <c r="Z1100" s="24"/>
      <c r="AC1100" s="16"/>
      <c r="AF1100" s="212"/>
      <c r="AG1100" s="212"/>
      <c r="AH1100" s="212"/>
    </row>
    <row r="1101" spans="7:34" s="22" customFormat="1" ht="12.75">
      <c r="G1101" s="16"/>
      <c r="K1101" s="23"/>
      <c r="N1101" s="16"/>
      <c r="R1101" s="24"/>
      <c r="U1101" s="16"/>
      <c r="V1101" s="115"/>
      <c r="Z1101" s="24"/>
      <c r="AC1101" s="16"/>
      <c r="AF1101" s="212"/>
      <c r="AG1101" s="212"/>
      <c r="AH1101" s="212"/>
    </row>
    <row r="1102" spans="7:34" s="22" customFormat="1" ht="12.75">
      <c r="G1102" s="16"/>
      <c r="K1102" s="23"/>
      <c r="N1102" s="16"/>
      <c r="R1102" s="24"/>
      <c r="U1102" s="16"/>
      <c r="V1102" s="115"/>
      <c r="Z1102" s="24"/>
      <c r="AC1102" s="16"/>
      <c r="AF1102" s="212"/>
      <c r="AG1102" s="212"/>
      <c r="AH1102" s="212"/>
    </row>
    <row r="1103" spans="7:34" s="22" customFormat="1" ht="12.75">
      <c r="G1103" s="16"/>
      <c r="K1103" s="23"/>
      <c r="N1103" s="16"/>
      <c r="R1103" s="24"/>
      <c r="U1103" s="16"/>
      <c r="V1103" s="115"/>
      <c r="Z1103" s="24"/>
      <c r="AC1103" s="16"/>
      <c r="AF1103" s="212"/>
      <c r="AG1103" s="212"/>
      <c r="AH1103" s="212"/>
    </row>
    <row r="1104" spans="7:34" s="22" customFormat="1" ht="12.75">
      <c r="G1104" s="16"/>
      <c r="K1104" s="23"/>
      <c r="N1104" s="16"/>
      <c r="R1104" s="24"/>
      <c r="U1104" s="16"/>
      <c r="V1104" s="115"/>
      <c r="Z1104" s="24"/>
      <c r="AC1104" s="16"/>
      <c r="AF1104" s="212"/>
      <c r="AG1104" s="212"/>
      <c r="AH1104" s="212"/>
    </row>
    <row r="1105" spans="7:34" s="22" customFormat="1" ht="12.75">
      <c r="G1105" s="16"/>
      <c r="K1105" s="23"/>
      <c r="N1105" s="16"/>
      <c r="R1105" s="24"/>
      <c r="U1105" s="16"/>
      <c r="V1105" s="115"/>
      <c r="Z1105" s="24"/>
      <c r="AC1105" s="16"/>
      <c r="AF1105" s="212"/>
      <c r="AG1105" s="212"/>
      <c r="AH1105" s="212"/>
    </row>
    <row r="1106" spans="7:34" s="22" customFormat="1" ht="12.75">
      <c r="G1106" s="16"/>
      <c r="K1106" s="23"/>
      <c r="N1106" s="16"/>
      <c r="R1106" s="24"/>
      <c r="U1106" s="16"/>
      <c r="V1106" s="115"/>
      <c r="Z1106" s="24"/>
      <c r="AC1106" s="16"/>
      <c r="AF1106" s="212"/>
      <c r="AG1106" s="212"/>
      <c r="AH1106" s="212"/>
    </row>
    <row r="1107" spans="7:34" s="22" customFormat="1" ht="12.75">
      <c r="G1107" s="16"/>
      <c r="K1107" s="23"/>
      <c r="N1107" s="16"/>
      <c r="R1107" s="24"/>
      <c r="U1107" s="16"/>
      <c r="V1107" s="115"/>
      <c r="Z1107" s="24"/>
      <c r="AC1107" s="16"/>
      <c r="AF1107" s="212"/>
      <c r="AG1107" s="212"/>
      <c r="AH1107" s="212"/>
    </row>
    <row r="1108" spans="7:34" s="22" customFormat="1" ht="12.75">
      <c r="G1108" s="16"/>
      <c r="K1108" s="23"/>
      <c r="N1108" s="16"/>
      <c r="R1108" s="24"/>
      <c r="U1108" s="16"/>
      <c r="V1108" s="115"/>
      <c r="Z1108" s="24"/>
      <c r="AC1108" s="16"/>
      <c r="AF1108" s="212"/>
      <c r="AG1108" s="212"/>
      <c r="AH1108" s="212"/>
    </row>
    <row r="1109" spans="7:34" s="22" customFormat="1" ht="12.75">
      <c r="G1109" s="16"/>
      <c r="K1109" s="23"/>
      <c r="N1109" s="16"/>
      <c r="R1109" s="24"/>
      <c r="U1109" s="16"/>
      <c r="V1109" s="115"/>
      <c r="Z1109" s="24"/>
      <c r="AC1109" s="16"/>
      <c r="AF1109" s="212"/>
      <c r="AG1109" s="212"/>
      <c r="AH1109" s="212"/>
    </row>
    <row r="1110" spans="7:34" s="22" customFormat="1" ht="12.75">
      <c r="G1110" s="16"/>
      <c r="K1110" s="23"/>
      <c r="N1110" s="16"/>
      <c r="R1110" s="24"/>
      <c r="U1110" s="16"/>
      <c r="V1110" s="115"/>
      <c r="Z1110" s="24"/>
      <c r="AC1110" s="16"/>
      <c r="AF1110" s="212"/>
      <c r="AG1110" s="212"/>
      <c r="AH1110" s="212"/>
    </row>
    <row r="1111" spans="7:34" s="22" customFormat="1" ht="12.75">
      <c r="G1111" s="16"/>
      <c r="K1111" s="23"/>
      <c r="N1111" s="16"/>
      <c r="R1111" s="24"/>
      <c r="U1111" s="16"/>
      <c r="V1111" s="115"/>
      <c r="Z1111" s="24"/>
      <c r="AC1111" s="16"/>
      <c r="AF1111" s="212"/>
      <c r="AG1111" s="212"/>
      <c r="AH1111" s="212"/>
    </row>
    <row r="1112" spans="7:34" s="22" customFormat="1" ht="12.75">
      <c r="G1112" s="16"/>
      <c r="K1112" s="23"/>
      <c r="N1112" s="16"/>
      <c r="R1112" s="24"/>
      <c r="U1112" s="16"/>
      <c r="V1112" s="115"/>
      <c r="Z1112" s="24"/>
      <c r="AC1112" s="16"/>
      <c r="AF1112" s="212"/>
      <c r="AG1112" s="212"/>
      <c r="AH1112" s="212"/>
    </row>
    <row r="1113" spans="7:34" s="22" customFormat="1" ht="12.75">
      <c r="G1113" s="16"/>
      <c r="K1113" s="23"/>
      <c r="N1113" s="16"/>
      <c r="R1113" s="24"/>
      <c r="U1113" s="16"/>
      <c r="V1113" s="115"/>
      <c r="Z1113" s="24"/>
      <c r="AC1113" s="16"/>
      <c r="AF1113" s="212"/>
      <c r="AG1113" s="212"/>
      <c r="AH1113" s="212"/>
    </row>
    <row r="1114" spans="7:34" s="22" customFormat="1" ht="12.75">
      <c r="G1114" s="16"/>
      <c r="K1114" s="23"/>
      <c r="N1114" s="16"/>
      <c r="R1114" s="24"/>
      <c r="U1114" s="16"/>
      <c r="V1114" s="115"/>
      <c r="Z1114" s="24"/>
      <c r="AC1114" s="16"/>
      <c r="AF1114" s="212"/>
      <c r="AG1114" s="212"/>
      <c r="AH1114" s="212"/>
    </row>
    <row r="1115" spans="7:34" s="22" customFormat="1" ht="12.75">
      <c r="G1115" s="16"/>
      <c r="K1115" s="23"/>
      <c r="N1115" s="16"/>
      <c r="R1115" s="24"/>
      <c r="U1115" s="16"/>
      <c r="V1115" s="115"/>
      <c r="Z1115" s="24"/>
      <c r="AC1115" s="16"/>
      <c r="AF1115" s="212"/>
      <c r="AG1115" s="212"/>
      <c r="AH1115" s="212"/>
    </row>
    <row r="1116" spans="7:34" s="22" customFormat="1" ht="12.75">
      <c r="G1116" s="16"/>
      <c r="K1116" s="23"/>
      <c r="N1116" s="16"/>
      <c r="R1116" s="24"/>
      <c r="U1116" s="16"/>
      <c r="V1116" s="115"/>
      <c r="Z1116" s="24"/>
      <c r="AC1116" s="16"/>
      <c r="AF1116" s="212"/>
      <c r="AG1116" s="212"/>
      <c r="AH1116" s="212"/>
    </row>
    <row r="1117" spans="7:34" s="22" customFormat="1" ht="12.75">
      <c r="G1117" s="16"/>
      <c r="K1117" s="23"/>
      <c r="N1117" s="16"/>
      <c r="R1117" s="24"/>
      <c r="U1117" s="16"/>
      <c r="V1117" s="115"/>
      <c r="Z1117" s="24"/>
      <c r="AC1117" s="16"/>
      <c r="AF1117" s="212"/>
      <c r="AG1117" s="212"/>
      <c r="AH1117" s="212"/>
    </row>
    <row r="1118" spans="7:34" s="22" customFormat="1" ht="12.75">
      <c r="G1118" s="16"/>
      <c r="K1118" s="23"/>
      <c r="N1118" s="16"/>
      <c r="R1118" s="24"/>
      <c r="U1118" s="16"/>
      <c r="V1118" s="115"/>
      <c r="Z1118" s="24"/>
      <c r="AC1118" s="16"/>
      <c r="AF1118" s="212"/>
      <c r="AG1118" s="212"/>
      <c r="AH1118" s="212"/>
    </row>
    <row r="1119" spans="7:34" s="22" customFormat="1" ht="12.75">
      <c r="G1119" s="16"/>
      <c r="K1119" s="23"/>
      <c r="N1119" s="16"/>
      <c r="R1119" s="24"/>
      <c r="U1119" s="16"/>
      <c r="V1119" s="115"/>
      <c r="Z1119" s="24"/>
      <c r="AC1119" s="16"/>
      <c r="AF1119" s="212"/>
      <c r="AG1119" s="212"/>
      <c r="AH1119" s="212"/>
    </row>
    <row r="1120" spans="7:34" s="22" customFormat="1" ht="12.75">
      <c r="G1120" s="16"/>
      <c r="K1120" s="23"/>
      <c r="N1120" s="16"/>
      <c r="R1120" s="24"/>
      <c r="U1120" s="16"/>
      <c r="V1120" s="115"/>
      <c r="Z1120" s="24"/>
      <c r="AC1120" s="16"/>
      <c r="AF1120" s="212"/>
      <c r="AG1120" s="212"/>
      <c r="AH1120" s="212"/>
    </row>
    <row r="1121" spans="7:34" s="22" customFormat="1" ht="12.75">
      <c r="G1121" s="16"/>
      <c r="K1121" s="23"/>
      <c r="N1121" s="16"/>
      <c r="R1121" s="24"/>
      <c r="U1121" s="16"/>
      <c r="V1121" s="115"/>
      <c r="Z1121" s="24"/>
      <c r="AC1121" s="16"/>
      <c r="AF1121" s="212"/>
      <c r="AG1121" s="212"/>
      <c r="AH1121" s="212"/>
    </row>
    <row r="1122" spans="7:34" s="22" customFormat="1" ht="12.75">
      <c r="G1122" s="16"/>
      <c r="K1122" s="23"/>
      <c r="N1122" s="16"/>
      <c r="R1122" s="24"/>
      <c r="U1122" s="16"/>
      <c r="V1122" s="115"/>
      <c r="Z1122" s="24"/>
      <c r="AC1122" s="16"/>
      <c r="AF1122" s="212"/>
      <c r="AG1122" s="212"/>
      <c r="AH1122" s="212"/>
    </row>
    <row r="1123" spans="7:34" s="22" customFormat="1" ht="12.75">
      <c r="G1123" s="16"/>
      <c r="K1123" s="23"/>
      <c r="N1123" s="16"/>
      <c r="R1123" s="24"/>
      <c r="U1123" s="16"/>
      <c r="V1123" s="115"/>
      <c r="Z1123" s="24"/>
      <c r="AC1123" s="16"/>
      <c r="AF1123" s="212"/>
      <c r="AG1123" s="212"/>
      <c r="AH1123" s="212"/>
    </row>
    <row r="1124" spans="7:34" s="22" customFormat="1" ht="12.75">
      <c r="G1124" s="16"/>
      <c r="K1124" s="23"/>
      <c r="N1124" s="16"/>
      <c r="R1124" s="24"/>
      <c r="U1124" s="16"/>
      <c r="V1124" s="115"/>
      <c r="Z1124" s="24"/>
      <c r="AC1124" s="16"/>
      <c r="AF1124" s="212"/>
      <c r="AG1124" s="212"/>
      <c r="AH1124" s="212"/>
    </row>
    <row r="1125" spans="7:34" s="22" customFormat="1" ht="12.75">
      <c r="G1125" s="16"/>
      <c r="K1125" s="23"/>
      <c r="N1125" s="16"/>
      <c r="R1125" s="24"/>
      <c r="U1125" s="16"/>
      <c r="V1125" s="115"/>
      <c r="Z1125" s="24"/>
      <c r="AC1125" s="16"/>
      <c r="AF1125" s="212"/>
      <c r="AG1125" s="212"/>
      <c r="AH1125" s="212"/>
    </row>
    <row r="1126" spans="7:34" s="22" customFormat="1" ht="12.75">
      <c r="G1126" s="16"/>
      <c r="K1126" s="23"/>
      <c r="N1126" s="16"/>
      <c r="R1126" s="24"/>
      <c r="U1126" s="16"/>
      <c r="V1126" s="115"/>
      <c r="Z1126" s="24"/>
      <c r="AC1126" s="16"/>
      <c r="AF1126" s="212"/>
      <c r="AG1126" s="212"/>
      <c r="AH1126" s="212"/>
    </row>
    <row r="1127" spans="7:34" s="22" customFormat="1" ht="12.75">
      <c r="G1127" s="16"/>
      <c r="K1127" s="23"/>
      <c r="N1127" s="16"/>
      <c r="R1127" s="24"/>
      <c r="U1127" s="16"/>
      <c r="V1127" s="115"/>
      <c r="Z1127" s="24"/>
      <c r="AC1127" s="16"/>
      <c r="AF1127" s="212"/>
      <c r="AG1127" s="212"/>
      <c r="AH1127" s="212"/>
    </row>
    <row r="1128" spans="7:34" s="22" customFormat="1" ht="12.75">
      <c r="G1128" s="16"/>
      <c r="K1128" s="23"/>
      <c r="N1128" s="16"/>
      <c r="R1128" s="24"/>
      <c r="U1128" s="16"/>
      <c r="V1128" s="115"/>
      <c r="Z1128" s="24"/>
      <c r="AC1128" s="16"/>
      <c r="AF1128" s="212"/>
      <c r="AG1128" s="212"/>
      <c r="AH1128" s="212"/>
    </row>
    <row r="1129" spans="7:34" s="22" customFormat="1" ht="12.75">
      <c r="G1129" s="16"/>
      <c r="K1129" s="23"/>
      <c r="N1129" s="16"/>
      <c r="R1129" s="24"/>
      <c r="U1129" s="16"/>
      <c r="V1129" s="115"/>
      <c r="Z1129" s="24"/>
      <c r="AC1129" s="16"/>
      <c r="AF1129" s="212"/>
      <c r="AG1129" s="212"/>
      <c r="AH1129" s="212"/>
    </row>
    <row r="1130" spans="7:34" s="22" customFormat="1" ht="12.75">
      <c r="G1130" s="16"/>
      <c r="K1130" s="23"/>
      <c r="N1130" s="16"/>
      <c r="R1130" s="24"/>
      <c r="U1130" s="16"/>
      <c r="V1130" s="115"/>
      <c r="Z1130" s="24"/>
      <c r="AC1130" s="16"/>
      <c r="AF1130" s="212"/>
      <c r="AG1130" s="212"/>
      <c r="AH1130" s="212"/>
    </row>
    <row r="1131" spans="7:34" s="22" customFormat="1" ht="12.75">
      <c r="G1131" s="16"/>
      <c r="K1131" s="23"/>
      <c r="N1131" s="16"/>
      <c r="R1131" s="24"/>
      <c r="U1131" s="16"/>
      <c r="V1131" s="115"/>
      <c r="Z1131" s="24"/>
      <c r="AC1131" s="16"/>
      <c r="AF1131" s="212"/>
      <c r="AG1131" s="212"/>
      <c r="AH1131" s="212"/>
    </row>
    <row r="1132" spans="7:34" s="22" customFormat="1" ht="12.75">
      <c r="G1132" s="16"/>
      <c r="K1132" s="23"/>
      <c r="N1132" s="16"/>
      <c r="R1132" s="24"/>
      <c r="U1132" s="16"/>
      <c r="V1132" s="115"/>
      <c r="Z1132" s="24"/>
      <c r="AC1132" s="16"/>
      <c r="AF1132" s="212"/>
      <c r="AG1132" s="212"/>
      <c r="AH1132" s="212"/>
    </row>
    <row r="1133" spans="7:34" s="22" customFormat="1" ht="12.75">
      <c r="G1133" s="16"/>
      <c r="K1133" s="23"/>
      <c r="N1133" s="16"/>
      <c r="R1133" s="24"/>
      <c r="U1133" s="16"/>
      <c r="V1133" s="115"/>
      <c r="Z1133" s="24"/>
      <c r="AC1133" s="16"/>
      <c r="AF1133" s="212"/>
      <c r="AG1133" s="212"/>
      <c r="AH1133" s="212"/>
    </row>
    <row r="1134" spans="7:34" s="22" customFormat="1" ht="12.75">
      <c r="G1134" s="16"/>
      <c r="K1134" s="23"/>
      <c r="N1134" s="16"/>
      <c r="R1134" s="24"/>
      <c r="U1134" s="16"/>
      <c r="V1134" s="115"/>
      <c r="Z1134" s="24"/>
      <c r="AC1134" s="16"/>
      <c r="AF1134" s="212"/>
      <c r="AG1134" s="212"/>
      <c r="AH1134" s="212"/>
    </row>
    <row r="1135" spans="7:34" s="22" customFormat="1" ht="12.75">
      <c r="G1135" s="16"/>
      <c r="K1135" s="23"/>
      <c r="N1135" s="16"/>
      <c r="R1135" s="24"/>
      <c r="U1135" s="16"/>
      <c r="V1135" s="115"/>
      <c r="Z1135" s="24"/>
      <c r="AC1135" s="16"/>
      <c r="AF1135" s="212"/>
      <c r="AG1135" s="212"/>
      <c r="AH1135" s="212"/>
    </row>
    <row r="1136" spans="7:34" s="22" customFormat="1" ht="12.75">
      <c r="G1136" s="16"/>
      <c r="K1136" s="23"/>
      <c r="N1136" s="16"/>
      <c r="R1136" s="24"/>
      <c r="U1136" s="16"/>
      <c r="V1136" s="115"/>
      <c r="Z1136" s="24"/>
      <c r="AC1136" s="16"/>
      <c r="AF1136" s="212"/>
      <c r="AG1136" s="212"/>
      <c r="AH1136" s="212"/>
    </row>
    <row r="1137" spans="7:34" s="22" customFormat="1" ht="12.75">
      <c r="G1137" s="16"/>
      <c r="K1137" s="23"/>
      <c r="N1137" s="16"/>
      <c r="R1137" s="24"/>
      <c r="U1137" s="16"/>
      <c r="V1137" s="115"/>
      <c r="Z1137" s="24"/>
      <c r="AC1137" s="16"/>
      <c r="AF1137" s="212"/>
      <c r="AG1137" s="212"/>
      <c r="AH1137" s="212"/>
    </row>
    <row r="1138" spans="7:34" s="22" customFormat="1" ht="12.75">
      <c r="G1138" s="16"/>
      <c r="K1138" s="23"/>
      <c r="N1138" s="16"/>
      <c r="R1138" s="24"/>
      <c r="U1138" s="16"/>
      <c r="V1138" s="115"/>
      <c r="Z1138" s="24"/>
      <c r="AC1138" s="16"/>
      <c r="AF1138" s="212"/>
      <c r="AG1138" s="212"/>
      <c r="AH1138" s="212"/>
    </row>
    <row r="1139" spans="7:34" s="22" customFormat="1" ht="12.75">
      <c r="G1139" s="16"/>
      <c r="K1139" s="23"/>
      <c r="N1139" s="16"/>
      <c r="R1139" s="24"/>
      <c r="U1139" s="16"/>
      <c r="V1139" s="115"/>
      <c r="Z1139" s="24"/>
      <c r="AC1139" s="16"/>
      <c r="AF1139" s="212"/>
      <c r="AG1139" s="212"/>
      <c r="AH1139" s="212"/>
    </row>
    <row r="1140" spans="7:34" s="22" customFormat="1" ht="12.75">
      <c r="G1140" s="16"/>
      <c r="K1140" s="23"/>
      <c r="N1140" s="16"/>
      <c r="R1140" s="24"/>
      <c r="U1140" s="16"/>
      <c r="V1140" s="115"/>
      <c r="Z1140" s="24"/>
      <c r="AC1140" s="16"/>
      <c r="AF1140" s="212"/>
      <c r="AG1140" s="212"/>
      <c r="AH1140" s="212"/>
    </row>
    <row r="1141" spans="7:34" s="22" customFormat="1" ht="12.75">
      <c r="G1141" s="16"/>
      <c r="K1141" s="23"/>
      <c r="N1141" s="16"/>
      <c r="R1141" s="24"/>
      <c r="U1141" s="16"/>
      <c r="V1141" s="115"/>
      <c r="Z1141" s="24"/>
      <c r="AC1141" s="16"/>
      <c r="AF1141" s="212"/>
      <c r="AG1141" s="212"/>
      <c r="AH1141" s="212"/>
    </row>
    <row r="1142" spans="7:34" s="22" customFormat="1" ht="12.75">
      <c r="G1142" s="16"/>
      <c r="K1142" s="23"/>
      <c r="N1142" s="16"/>
      <c r="R1142" s="24"/>
      <c r="U1142" s="16"/>
      <c r="V1142" s="115"/>
      <c r="Z1142" s="24"/>
      <c r="AC1142" s="16"/>
      <c r="AF1142" s="212"/>
      <c r="AG1142" s="212"/>
      <c r="AH1142" s="212"/>
    </row>
    <row r="1143" spans="7:34" s="22" customFormat="1" ht="12.75">
      <c r="G1143" s="16"/>
      <c r="K1143" s="23"/>
      <c r="N1143" s="16"/>
      <c r="R1143" s="24"/>
      <c r="U1143" s="16"/>
      <c r="V1143" s="115"/>
      <c r="Z1143" s="24"/>
      <c r="AC1143" s="16"/>
      <c r="AF1143" s="212"/>
      <c r="AG1143" s="212"/>
      <c r="AH1143" s="212"/>
    </row>
    <row r="1144" spans="7:34" s="22" customFormat="1" ht="12.75">
      <c r="G1144" s="16"/>
      <c r="K1144" s="23"/>
      <c r="N1144" s="16"/>
      <c r="R1144" s="24"/>
      <c r="U1144" s="16"/>
      <c r="V1144" s="115"/>
      <c r="Z1144" s="24"/>
      <c r="AC1144" s="16"/>
      <c r="AF1144" s="212"/>
      <c r="AG1144" s="212"/>
      <c r="AH1144" s="212"/>
    </row>
    <row r="1145" spans="7:34" s="22" customFormat="1" ht="12.75">
      <c r="G1145" s="16"/>
      <c r="K1145" s="23"/>
      <c r="N1145" s="16"/>
      <c r="R1145" s="24"/>
      <c r="U1145" s="16"/>
      <c r="V1145" s="115"/>
      <c r="Z1145" s="24"/>
      <c r="AC1145" s="16"/>
      <c r="AF1145" s="212"/>
      <c r="AG1145" s="212"/>
      <c r="AH1145" s="212"/>
    </row>
    <row r="1146" spans="7:34" s="22" customFormat="1" ht="12.75">
      <c r="G1146" s="16"/>
      <c r="K1146" s="23"/>
      <c r="N1146" s="16"/>
      <c r="R1146" s="24"/>
      <c r="U1146" s="16"/>
      <c r="V1146" s="115"/>
      <c r="Z1146" s="24"/>
      <c r="AC1146" s="16"/>
      <c r="AF1146" s="212"/>
      <c r="AG1146" s="212"/>
      <c r="AH1146" s="212"/>
    </row>
    <row r="1147" spans="7:34" s="22" customFormat="1" ht="12.75">
      <c r="G1147" s="16"/>
      <c r="K1147" s="23"/>
      <c r="N1147" s="16"/>
      <c r="R1147" s="24"/>
      <c r="U1147" s="16"/>
      <c r="V1147" s="115"/>
      <c r="Z1147" s="24"/>
      <c r="AC1147" s="16"/>
      <c r="AF1147" s="212"/>
      <c r="AG1147" s="212"/>
      <c r="AH1147" s="212"/>
    </row>
    <row r="1148" spans="7:34" s="22" customFormat="1" ht="12.75">
      <c r="G1148" s="16"/>
      <c r="K1148" s="23"/>
      <c r="N1148" s="16"/>
      <c r="R1148" s="24"/>
      <c r="U1148" s="16"/>
      <c r="V1148" s="115"/>
      <c r="Z1148" s="24"/>
      <c r="AC1148" s="16"/>
      <c r="AF1148" s="212"/>
      <c r="AG1148" s="212"/>
      <c r="AH1148" s="212"/>
    </row>
    <row r="1149" spans="7:34" s="22" customFormat="1" ht="12.75">
      <c r="G1149" s="16"/>
      <c r="K1149" s="23"/>
      <c r="N1149" s="16"/>
      <c r="R1149" s="24"/>
      <c r="U1149" s="16"/>
      <c r="V1149" s="115"/>
      <c r="Z1149" s="24"/>
      <c r="AC1149" s="16"/>
      <c r="AF1149" s="212"/>
      <c r="AG1149" s="212"/>
      <c r="AH1149" s="212"/>
    </row>
    <row r="1150" spans="7:34" s="22" customFormat="1" ht="12.75">
      <c r="G1150" s="16"/>
      <c r="K1150" s="23"/>
      <c r="N1150" s="16"/>
      <c r="R1150" s="24"/>
      <c r="U1150" s="16"/>
      <c r="V1150" s="115"/>
      <c r="Z1150" s="24"/>
      <c r="AC1150" s="16"/>
      <c r="AF1150" s="212"/>
      <c r="AG1150" s="212"/>
      <c r="AH1150" s="212"/>
    </row>
    <row r="1151" spans="7:34" s="22" customFormat="1" ht="12.75">
      <c r="G1151" s="16"/>
      <c r="K1151" s="23"/>
      <c r="N1151" s="16"/>
      <c r="R1151" s="24"/>
      <c r="U1151" s="16"/>
      <c r="V1151" s="115"/>
      <c r="Z1151" s="24"/>
      <c r="AC1151" s="16"/>
      <c r="AF1151" s="212"/>
      <c r="AG1151" s="212"/>
      <c r="AH1151" s="212"/>
    </row>
    <row r="1152" spans="7:34" s="22" customFormat="1" ht="12.75">
      <c r="G1152" s="16"/>
      <c r="K1152" s="23"/>
      <c r="N1152" s="16"/>
      <c r="R1152" s="24"/>
      <c r="U1152" s="16"/>
      <c r="V1152" s="115"/>
      <c r="Z1152" s="24"/>
      <c r="AC1152" s="16"/>
      <c r="AF1152" s="212"/>
      <c r="AG1152" s="212"/>
      <c r="AH1152" s="212"/>
    </row>
    <row r="1153" spans="7:34" s="22" customFormat="1" ht="12.75">
      <c r="G1153" s="16"/>
      <c r="K1153" s="23"/>
      <c r="N1153" s="16"/>
      <c r="R1153" s="24"/>
      <c r="U1153" s="16"/>
      <c r="V1153" s="115"/>
      <c r="Z1153" s="24"/>
      <c r="AC1153" s="16"/>
      <c r="AF1153" s="212"/>
      <c r="AG1153" s="212"/>
      <c r="AH1153" s="212"/>
    </row>
    <row r="1154" spans="7:34" s="22" customFormat="1" ht="12.75">
      <c r="G1154" s="16"/>
      <c r="K1154" s="23"/>
      <c r="N1154" s="16"/>
      <c r="R1154" s="24"/>
      <c r="U1154" s="16"/>
      <c r="V1154" s="115"/>
      <c r="Z1154" s="24"/>
      <c r="AC1154" s="16"/>
      <c r="AF1154" s="212"/>
      <c r="AG1154" s="212"/>
      <c r="AH1154" s="212"/>
    </row>
    <row r="1155" spans="7:34" s="22" customFormat="1" ht="12.75">
      <c r="G1155" s="16"/>
      <c r="K1155" s="23"/>
      <c r="N1155" s="16"/>
      <c r="R1155" s="24"/>
      <c r="U1155" s="16"/>
      <c r="V1155" s="115"/>
      <c r="Z1155" s="24"/>
      <c r="AC1155" s="16"/>
      <c r="AF1155" s="212"/>
      <c r="AG1155" s="212"/>
      <c r="AH1155" s="212"/>
    </row>
    <row r="1156" spans="7:34" s="22" customFormat="1" ht="12.75">
      <c r="G1156" s="16"/>
      <c r="K1156" s="23"/>
      <c r="N1156" s="16"/>
      <c r="R1156" s="24"/>
      <c r="U1156" s="16"/>
      <c r="V1156" s="115"/>
      <c r="Z1156" s="24"/>
      <c r="AC1156" s="16"/>
      <c r="AF1156" s="212"/>
      <c r="AG1156" s="212"/>
      <c r="AH1156" s="212"/>
    </row>
    <row r="1157" spans="7:34" s="22" customFormat="1" ht="12.75">
      <c r="G1157" s="16"/>
      <c r="K1157" s="23"/>
      <c r="N1157" s="16"/>
      <c r="R1157" s="24"/>
      <c r="U1157" s="16"/>
      <c r="V1157" s="115"/>
      <c r="Z1157" s="24"/>
      <c r="AC1157" s="16"/>
      <c r="AF1157" s="212"/>
      <c r="AG1157" s="212"/>
      <c r="AH1157" s="212"/>
    </row>
    <row r="1158" spans="7:34" s="22" customFormat="1" ht="12.75">
      <c r="G1158" s="16"/>
      <c r="K1158" s="23"/>
      <c r="N1158" s="16"/>
      <c r="R1158" s="24"/>
      <c r="U1158" s="16"/>
      <c r="V1158" s="115"/>
      <c r="Z1158" s="24"/>
      <c r="AC1158" s="16"/>
      <c r="AF1158" s="212"/>
      <c r="AG1158" s="212"/>
      <c r="AH1158" s="212"/>
    </row>
    <row r="1159" spans="7:34" s="22" customFormat="1" ht="12.75">
      <c r="G1159" s="16"/>
      <c r="K1159" s="23"/>
      <c r="N1159" s="16"/>
      <c r="R1159" s="24"/>
      <c r="U1159" s="16"/>
      <c r="V1159" s="115"/>
      <c r="Z1159" s="24"/>
      <c r="AC1159" s="16"/>
      <c r="AF1159" s="212"/>
      <c r="AG1159" s="212"/>
      <c r="AH1159" s="212"/>
    </row>
    <row r="1160" spans="7:34" s="22" customFormat="1" ht="12.75">
      <c r="G1160" s="16"/>
      <c r="K1160" s="23"/>
      <c r="N1160" s="16"/>
      <c r="R1160" s="24"/>
      <c r="U1160" s="16"/>
      <c r="V1160" s="115"/>
      <c r="Z1160" s="24"/>
      <c r="AC1160" s="16"/>
      <c r="AF1160" s="212"/>
      <c r="AG1160" s="212"/>
      <c r="AH1160" s="212"/>
    </row>
    <row r="1161" spans="7:34" s="22" customFormat="1" ht="12.75">
      <c r="G1161" s="16"/>
      <c r="K1161" s="23"/>
      <c r="N1161" s="16"/>
      <c r="R1161" s="24"/>
      <c r="U1161" s="16"/>
      <c r="V1161" s="115"/>
      <c r="Z1161" s="24"/>
      <c r="AC1161" s="16"/>
      <c r="AF1161" s="212"/>
      <c r="AG1161" s="212"/>
      <c r="AH1161" s="212"/>
    </row>
    <row r="1162" spans="7:34" s="22" customFormat="1" ht="12.75">
      <c r="G1162" s="16"/>
      <c r="K1162" s="23"/>
      <c r="N1162" s="16"/>
      <c r="R1162" s="24"/>
      <c r="U1162" s="16"/>
      <c r="V1162" s="115"/>
      <c r="Z1162" s="24"/>
      <c r="AC1162" s="16"/>
      <c r="AF1162" s="212"/>
      <c r="AG1162" s="212"/>
      <c r="AH1162" s="212"/>
    </row>
    <row r="1163" spans="7:34" s="22" customFormat="1" ht="12.75">
      <c r="G1163" s="16"/>
      <c r="K1163" s="23"/>
      <c r="N1163" s="16"/>
      <c r="R1163" s="24"/>
      <c r="U1163" s="16"/>
      <c r="V1163" s="115"/>
      <c r="Z1163" s="24"/>
      <c r="AC1163" s="16"/>
      <c r="AF1163" s="212"/>
      <c r="AG1163" s="212"/>
      <c r="AH1163" s="212"/>
    </row>
    <row r="1164" spans="7:34" s="22" customFormat="1" ht="12.75">
      <c r="G1164" s="16"/>
      <c r="K1164" s="23"/>
      <c r="N1164" s="16"/>
      <c r="R1164" s="24"/>
      <c r="U1164" s="16"/>
      <c r="V1164" s="115"/>
      <c r="Z1164" s="24"/>
      <c r="AC1164" s="16"/>
      <c r="AF1164" s="212"/>
      <c r="AG1164" s="212"/>
      <c r="AH1164" s="212"/>
    </row>
    <row r="1165" spans="7:34" s="22" customFormat="1" ht="12.75">
      <c r="G1165" s="16"/>
      <c r="K1165" s="23"/>
      <c r="N1165" s="16"/>
      <c r="R1165" s="24"/>
      <c r="U1165" s="16"/>
      <c r="V1165" s="115"/>
      <c r="Z1165" s="24"/>
      <c r="AC1165" s="16"/>
      <c r="AF1165" s="212"/>
      <c r="AG1165" s="212"/>
      <c r="AH1165" s="212"/>
    </row>
    <row r="1166" spans="7:34" s="22" customFormat="1" ht="12.75">
      <c r="G1166" s="16"/>
      <c r="K1166" s="23"/>
      <c r="N1166" s="16"/>
      <c r="R1166" s="24"/>
      <c r="U1166" s="16"/>
      <c r="V1166" s="115"/>
      <c r="Z1166" s="24"/>
      <c r="AC1166" s="16"/>
      <c r="AF1166" s="212"/>
      <c r="AG1166" s="212"/>
      <c r="AH1166" s="212"/>
    </row>
    <row r="1167" spans="7:34" s="22" customFormat="1" ht="12.75">
      <c r="G1167" s="16"/>
      <c r="K1167" s="23"/>
      <c r="N1167" s="16"/>
      <c r="R1167" s="24"/>
      <c r="U1167" s="16"/>
      <c r="V1167" s="115"/>
      <c r="Z1167" s="24"/>
      <c r="AC1167" s="16"/>
      <c r="AF1167" s="212"/>
      <c r="AG1167" s="212"/>
      <c r="AH1167" s="212"/>
    </row>
    <row r="1168" spans="7:34" s="22" customFormat="1" ht="12.75">
      <c r="G1168" s="16"/>
      <c r="K1168" s="23"/>
      <c r="N1168" s="16"/>
      <c r="R1168" s="24"/>
      <c r="U1168" s="16"/>
      <c r="V1168" s="115"/>
      <c r="Z1168" s="24"/>
      <c r="AC1168" s="16"/>
      <c r="AF1168" s="212"/>
      <c r="AG1168" s="212"/>
      <c r="AH1168" s="212"/>
    </row>
    <row r="1169" spans="7:34" s="22" customFormat="1" ht="12.75">
      <c r="G1169" s="16"/>
      <c r="K1169" s="23"/>
      <c r="N1169" s="16"/>
      <c r="R1169" s="24"/>
      <c r="U1169" s="16"/>
      <c r="V1169" s="115"/>
      <c r="Z1169" s="24"/>
      <c r="AC1169" s="16"/>
      <c r="AF1169" s="212"/>
      <c r="AG1169" s="212"/>
      <c r="AH1169" s="212"/>
    </row>
    <row r="1170" spans="7:34" s="22" customFormat="1" ht="12.75">
      <c r="G1170" s="16"/>
      <c r="K1170" s="23"/>
      <c r="N1170" s="16"/>
      <c r="R1170" s="24"/>
      <c r="U1170" s="16"/>
      <c r="V1170" s="115"/>
      <c r="Z1170" s="24"/>
      <c r="AC1170" s="16"/>
      <c r="AF1170" s="212"/>
      <c r="AG1170" s="212"/>
      <c r="AH1170" s="212"/>
    </row>
    <row r="1171" spans="7:34" s="22" customFormat="1" ht="12.75">
      <c r="G1171" s="16"/>
      <c r="K1171" s="23"/>
      <c r="N1171" s="16"/>
      <c r="R1171" s="24"/>
      <c r="U1171" s="16"/>
      <c r="V1171" s="115"/>
      <c r="Z1171" s="24"/>
      <c r="AC1171" s="16"/>
      <c r="AF1171" s="212"/>
      <c r="AG1171" s="212"/>
      <c r="AH1171" s="212"/>
    </row>
    <row r="1172" spans="7:34" s="22" customFormat="1" ht="12.75">
      <c r="G1172" s="16"/>
      <c r="K1172" s="23"/>
      <c r="N1172" s="16"/>
      <c r="R1172" s="24"/>
      <c r="U1172" s="16"/>
      <c r="V1172" s="115"/>
      <c r="Z1172" s="24"/>
      <c r="AC1172" s="16"/>
      <c r="AF1172" s="212"/>
      <c r="AG1172" s="212"/>
      <c r="AH1172" s="212"/>
    </row>
    <row r="1173" spans="7:34" s="22" customFormat="1" ht="12.75">
      <c r="G1173" s="16"/>
      <c r="K1173" s="23"/>
      <c r="N1173" s="16"/>
      <c r="R1173" s="24"/>
      <c r="U1173" s="16"/>
      <c r="V1173" s="115"/>
      <c r="Z1173" s="24"/>
      <c r="AC1173" s="16"/>
      <c r="AF1173" s="212"/>
      <c r="AG1173" s="212"/>
      <c r="AH1173" s="212"/>
    </row>
    <row r="1174" spans="7:34" s="22" customFormat="1" ht="12.75">
      <c r="G1174" s="16"/>
      <c r="K1174" s="23"/>
      <c r="N1174" s="16"/>
      <c r="R1174" s="24"/>
      <c r="U1174" s="16"/>
      <c r="V1174" s="115"/>
      <c r="Z1174" s="24"/>
      <c r="AC1174" s="16"/>
      <c r="AF1174" s="212"/>
      <c r="AG1174" s="212"/>
      <c r="AH1174" s="212"/>
    </row>
    <row r="1175" spans="7:34" s="22" customFormat="1" ht="12.75">
      <c r="G1175" s="16"/>
      <c r="K1175" s="23"/>
      <c r="N1175" s="16"/>
      <c r="R1175" s="24"/>
      <c r="U1175" s="16"/>
      <c r="V1175" s="115"/>
      <c r="Z1175" s="24"/>
      <c r="AC1175" s="16"/>
      <c r="AF1175" s="212"/>
      <c r="AG1175" s="212"/>
      <c r="AH1175" s="212"/>
    </row>
    <row r="1176" spans="7:34" s="22" customFormat="1" ht="12.75">
      <c r="G1176" s="16"/>
      <c r="K1176" s="23"/>
      <c r="N1176" s="16"/>
      <c r="R1176" s="24"/>
      <c r="U1176" s="16"/>
      <c r="V1176" s="115"/>
      <c r="Z1176" s="24"/>
      <c r="AC1176" s="16"/>
      <c r="AF1176" s="212"/>
      <c r="AG1176" s="212"/>
      <c r="AH1176" s="212"/>
    </row>
    <row r="1177" spans="7:34" s="22" customFormat="1" ht="12.75">
      <c r="G1177" s="16"/>
      <c r="K1177" s="23"/>
      <c r="N1177" s="16"/>
      <c r="R1177" s="24"/>
      <c r="U1177" s="16"/>
      <c r="V1177" s="115"/>
      <c r="Z1177" s="24"/>
      <c r="AC1177" s="16"/>
      <c r="AF1177" s="212"/>
      <c r="AG1177" s="212"/>
      <c r="AH1177" s="212"/>
    </row>
    <row r="1178" spans="7:34" s="22" customFormat="1" ht="12.75">
      <c r="G1178" s="16"/>
      <c r="K1178" s="23"/>
      <c r="N1178" s="16"/>
      <c r="R1178" s="24"/>
      <c r="U1178" s="16"/>
      <c r="V1178" s="115"/>
      <c r="Z1178" s="24"/>
      <c r="AC1178" s="16"/>
      <c r="AF1178" s="212"/>
      <c r="AG1178" s="212"/>
      <c r="AH1178" s="212"/>
    </row>
    <row r="1179" spans="7:34" s="22" customFormat="1" ht="12.75">
      <c r="G1179" s="16"/>
      <c r="K1179" s="23"/>
      <c r="N1179" s="16"/>
      <c r="R1179" s="24"/>
      <c r="U1179" s="16"/>
      <c r="V1179" s="115"/>
      <c r="Z1179" s="24"/>
      <c r="AC1179" s="16"/>
      <c r="AF1179" s="212"/>
      <c r="AG1179" s="212"/>
      <c r="AH1179" s="212"/>
    </row>
    <row r="1180" spans="7:34" s="22" customFormat="1" ht="12.75">
      <c r="G1180" s="16"/>
      <c r="K1180" s="23"/>
      <c r="N1180" s="16"/>
      <c r="R1180" s="24"/>
      <c r="U1180" s="16"/>
      <c r="V1180" s="115"/>
      <c r="Z1180" s="24"/>
      <c r="AC1180" s="16"/>
      <c r="AF1180" s="212"/>
      <c r="AG1180" s="212"/>
      <c r="AH1180" s="212"/>
    </row>
    <row r="1181" spans="7:34" s="22" customFormat="1" ht="12.75">
      <c r="G1181" s="16"/>
      <c r="K1181" s="23"/>
      <c r="N1181" s="16"/>
      <c r="R1181" s="24"/>
      <c r="U1181" s="16"/>
      <c r="V1181" s="115"/>
      <c r="Z1181" s="24"/>
      <c r="AC1181" s="16"/>
      <c r="AF1181" s="212"/>
      <c r="AG1181" s="212"/>
      <c r="AH1181" s="212"/>
    </row>
    <row r="1182" spans="7:34" s="22" customFormat="1" ht="12.75">
      <c r="G1182" s="16"/>
      <c r="K1182" s="23"/>
      <c r="N1182" s="16"/>
      <c r="R1182" s="24"/>
      <c r="U1182" s="16"/>
      <c r="V1182" s="115"/>
      <c r="Z1182" s="24"/>
      <c r="AC1182" s="16"/>
      <c r="AF1182" s="212"/>
      <c r="AG1182" s="212"/>
      <c r="AH1182" s="212"/>
    </row>
    <row r="1183" spans="7:34" s="22" customFormat="1" ht="12.75">
      <c r="G1183" s="16"/>
      <c r="K1183" s="23"/>
      <c r="N1183" s="16"/>
      <c r="R1183" s="24"/>
      <c r="U1183" s="16"/>
      <c r="V1183" s="115"/>
      <c r="Z1183" s="24"/>
      <c r="AC1183" s="16"/>
      <c r="AF1183" s="212"/>
      <c r="AG1183" s="212"/>
      <c r="AH1183" s="212"/>
    </row>
    <row r="1184" spans="7:34" s="22" customFormat="1" ht="12.75">
      <c r="G1184" s="16"/>
      <c r="K1184" s="23"/>
      <c r="N1184" s="16"/>
      <c r="R1184" s="24"/>
      <c r="U1184" s="16"/>
      <c r="V1184" s="115"/>
      <c r="Z1184" s="24"/>
      <c r="AC1184" s="16"/>
      <c r="AF1184" s="212"/>
      <c r="AG1184" s="212"/>
      <c r="AH1184" s="212"/>
    </row>
    <row r="1185" spans="7:34" s="22" customFormat="1" ht="12.75">
      <c r="G1185" s="16"/>
      <c r="K1185" s="23"/>
      <c r="N1185" s="16"/>
      <c r="R1185" s="24"/>
      <c r="U1185" s="16"/>
      <c r="V1185" s="115"/>
      <c r="Z1185" s="24"/>
      <c r="AC1185" s="16"/>
      <c r="AF1185" s="212"/>
      <c r="AG1185" s="212"/>
      <c r="AH1185" s="212"/>
    </row>
    <row r="1186" spans="7:34" s="22" customFormat="1" ht="12.75">
      <c r="G1186" s="16"/>
      <c r="K1186" s="23"/>
      <c r="N1186" s="16"/>
      <c r="R1186" s="24"/>
      <c r="U1186" s="16"/>
      <c r="V1186" s="115"/>
      <c r="Z1186" s="24"/>
      <c r="AC1186" s="16"/>
      <c r="AF1186" s="212"/>
      <c r="AG1186" s="212"/>
      <c r="AH1186" s="212"/>
    </row>
    <row r="1187" spans="7:34" s="22" customFormat="1" ht="12.75">
      <c r="G1187" s="16"/>
      <c r="K1187" s="23"/>
      <c r="N1187" s="16"/>
      <c r="R1187" s="24"/>
      <c r="U1187" s="16"/>
      <c r="V1187" s="115"/>
      <c r="Z1187" s="24"/>
      <c r="AC1187" s="16"/>
      <c r="AF1187" s="212"/>
      <c r="AG1187" s="212"/>
      <c r="AH1187" s="212"/>
    </row>
    <row r="1188" spans="7:34" s="22" customFormat="1" ht="12.75">
      <c r="G1188" s="16"/>
      <c r="K1188" s="23"/>
      <c r="N1188" s="16"/>
      <c r="R1188" s="24"/>
      <c r="U1188" s="16"/>
      <c r="V1188" s="115"/>
      <c r="Z1188" s="24"/>
      <c r="AC1188" s="16"/>
      <c r="AF1188" s="212"/>
      <c r="AG1188" s="212"/>
      <c r="AH1188" s="212"/>
    </row>
    <row r="1189" spans="7:34" s="22" customFormat="1" ht="12.75">
      <c r="G1189" s="16"/>
      <c r="K1189" s="23"/>
      <c r="N1189" s="16"/>
      <c r="R1189" s="24"/>
      <c r="U1189" s="16"/>
      <c r="V1189" s="115"/>
      <c r="Z1189" s="24"/>
      <c r="AC1189" s="16"/>
      <c r="AF1189" s="212"/>
      <c r="AG1189" s="212"/>
      <c r="AH1189" s="212"/>
    </row>
    <row r="1190" spans="7:34" s="22" customFormat="1" ht="12.75">
      <c r="G1190" s="16"/>
      <c r="K1190" s="23"/>
      <c r="N1190" s="16"/>
      <c r="R1190" s="24"/>
      <c r="U1190" s="16"/>
      <c r="V1190" s="115"/>
      <c r="Z1190" s="24"/>
      <c r="AC1190" s="16"/>
      <c r="AF1190" s="212"/>
      <c r="AG1190" s="212"/>
      <c r="AH1190" s="212"/>
    </row>
    <row r="1191" spans="7:34" s="22" customFormat="1" ht="12.75">
      <c r="G1191" s="16"/>
      <c r="K1191" s="23"/>
      <c r="N1191" s="16"/>
      <c r="R1191" s="24"/>
      <c r="U1191" s="16"/>
      <c r="V1191" s="115"/>
      <c r="Z1191" s="24"/>
      <c r="AC1191" s="16"/>
      <c r="AF1191" s="212"/>
      <c r="AG1191" s="212"/>
      <c r="AH1191" s="212"/>
    </row>
    <row r="1192" spans="7:34" s="22" customFormat="1" ht="12.75">
      <c r="G1192" s="16"/>
      <c r="K1192" s="23"/>
      <c r="N1192" s="16"/>
      <c r="R1192" s="24"/>
      <c r="U1192" s="16"/>
      <c r="V1192" s="115"/>
      <c r="Z1192" s="24"/>
      <c r="AC1192" s="16"/>
      <c r="AF1192" s="212"/>
      <c r="AG1192" s="212"/>
      <c r="AH1192" s="212"/>
    </row>
    <row r="1193" spans="7:34" s="22" customFormat="1" ht="12.75">
      <c r="G1193" s="16"/>
      <c r="K1193" s="23"/>
      <c r="N1193" s="16"/>
      <c r="R1193" s="24"/>
      <c r="U1193" s="16"/>
      <c r="V1193" s="115"/>
      <c r="Z1193" s="24"/>
      <c r="AC1193" s="16"/>
      <c r="AF1193" s="212"/>
      <c r="AG1193" s="212"/>
      <c r="AH1193" s="212"/>
    </row>
    <row r="1194" spans="7:34" s="22" customFormat="1" ht="12.75">
      <c r="G1194" s="16"/>
      <c r="K1194" s="23"/>
      <c r="N1194" s="16"/>
      <c r="R1194" s="24"/>
      <c r="U1194" s="16"/>
      <c r="V1194" s="115"/>
      <c r="Z1194" s="24"/>
      <c r="AC1194" s="16"/>
      <c r="AF1194" s="212"/>
      <c r="AG1194" s="212"/>
      <c r="AH1194" s="212"/>
    </row>
    <row r="1195" spans="7:34" s="22" customFormat="1" ht="12.75">
      <c r="G1195" s="16"/>
      <c r="K1195" s="23"/>
      <c r="N1195" s="16"/>
      <c r="R1195" s="24"/>
      <c r="U1195" s="16"/>
      <c r="V1195" s="115"/>
      <c r="Z1195" s="24"/>
      <c r="AC1195" s="16"/>
      <c r="AF1195" s="212"/>
      <c r="AG1195" s="212"/>
      <c r="AH1195" s="212"/>
    </row>
    <row r="1196" spans="7:34" s="22" customFormat="1" ht="12.75">
      <c r="G1196" s="16"/>
      <c r="K1196" s="23"/>
      <c r="N1196" s="16"/>
      <c r="R1196" s="24"/>
      <c r="U1196" s="16"/>
      <c r="V1196" s="115"/>
      <c r="Z1196" s="24"/>
      <c r="AC1196" s="16"/>
      <c r="AF1196" s="212"/>
      <c r="AG1196" s="212"/>
      <c r="AH1196" s="212"/>
    </row>
    <row r="1197" spans="7:34" s="22" customFormat="1" ht="12.75">
      <c r="G1197" s="16"/>
      <c r="K1197" s="23"/>
      <c r="N1197" s="16"/>
      <c r="R1197" s="24"/>
      <c r="U1197" s="16"/>
      <c r="V1197" s="115"/>
      <c r="Z1197" s="24"/>
      <c r="AC1197" s="16"/>
      <c r="AF1197" s="212"/>
      <c r="AG1197" s="212"/>
      <c r="AH1197" s="212"/>
    </row>
    <row r="1198" spans="7:34" s="22" customFormat="1" ht="12.75">
      <c r="G1198" s="16"/>
      <c r="K1198" s="23"/>
      <c r="N1198" s="16"/>
      <c r="R1198" s="24"/>
      <c r="U1198" s="16"/>
      <c r="V1198" s="115"/>
      <c r="Z1198" s="24"/>
      <c r="AC1198" s="16"/>
      <c r="AF1198" s="212"/>
      <c r="AG1198" s="212"/>
      <c r="AH1198" s="212"/>
    </row>
    <row r="1199" spans="7:34" s="22" customFormat="1" ht="12.75">
      <c r="G1199" s="16"/>
      <c r="K1199" s="23"/>
      <c r="N1199" s="16"/>
      <c r="R1199" s="24"/>
      <c r="U1199" s="16"/>
      <c r="V1199" s="115"/>
      <c r="Z1199" s="24"/>
      <c r="AC1199" s="16"/>
      <c r="AF1199" s="212"/>
      <c r="AG1199" s="212"/>
      <c r="AH1199" s="212"/>
    </row>
    <row r="1200" spans="7:34" s="22" customFormat="1" ht="12.75">
      <c r="G1200" s="16"/>
      <c r="K1200" s="23"/>
      <c r="N1200" s="16"/>
      <c r="R1200" s="24"/>
      <c r="U1200" s="16"/>
      <c r="V1200" s="115"/>
      <c r="Z1200" s="24"/>
      <c r="AC1200" s="16"/>
      <c r="AF1200" s="212"/>
      <c r="AG1200" s="212"/>
      <c r="AH1200" s="212"/>
    </row>
    <row r="1201" spans="7:34" s="22" customFormat="1" ht="12.75">
      <c r="G1201" s="16"/>
      <c r="K1201" s="23"/>
      <c r="N1201" s="16"/>
      <c r="R1201" s="24"/>
      <c r="U1201" s="16"/>
      <c r="V1201" s="115"/>
      <c r="Z1201" s="24"/>
      <c r="AC1201" s="16"/>
      <c r="AF1201" s="212"/>
      <c r="AG1201" s="212"/>
      <c r="AH1201" s="212"/>
    </row>
    <row r="1202" spans="7:34" s="22" customFormat="1" ht="12.75">
      <c r="G1202" s="16"/>
      <c r="K1202" s="23"/>
      <c r="N1202" s="16"/>
      <c r="R1202" s="24"/>
      <c r="U1202" s="16"/>
      <c r="V1202" s="115"/>
      <c r="Z1202" s="24"/>
      <c r="AC1202" s="16"/>
      <c r="AF1202" s="212"/>
      <c r="AG1202" s="212"/>
      <c r="AH1202" s="212"/>
    </row>
    <row r="1203" spans="7:34" s="22" customFormat="1" ht="12.75">
      <c r="G1203" s="16"/>
      <c r="K1203" s="23"/>
      <c r="N1203" s="16"/>
      <c r="R1203" s="24"/>
      <c r="U1203" s="16"/>
      <c r="V1203" s="115"/>
      <c r="Z1203" s="24"/>
      <c r="AC1203" s="16"/>
      <c r="AF1203" s="212"/>
      <c r="AG1203" s="212"/>
      <c r="AH1203" s="212"/>
    </row>
    <row r="1204" spans="7:34" s="22" customFormat="1" ht="12.75">
      <c r="G1204" s="16"/>
      <c r="K1204" s="23"/>
      <c r="N1204" s="16"/>
      <c r="R1204" s="24"/>
      <c r="U1204" s="16"/>
      <c r="V1204" s="115"/>
      <c r="Z1204" s="24"/>
      <c r="AC1204" s="16"/>
      <c r="AF1204" s="212"/>
      <c r="AG1204" s="212"/>
      <c r="AH1204" s="212"/>
    </row>
    <row r="1205" spans="7:34" s="22" customFormat="1" ht="12.75">
      <c r="G1205" s="16"/>
      <c r="K1205" s="23"/>
      <c r="N1205" s="16"/>
      <c r="R1205" s="24"/>
      <c r="U1205" s="16"/>
      <c r="V1205" s="115"/>
      <c r="Z1205" s="24"/>
      <c r="AC1205" s="16"/>
      <c r="AF1205" s="212"/>
      <c r="AG1205" s="212"/>
      <c r="AH1205" s="212"/>
    </row>
    <row r="1206" spans="7:34" s="22" customFormat="1" ht="12.75">
      <c r="G1206" s="16"/>
      <c r="K1206" s="23"/>
      <c r="N1206" s="16"/>
      <c r="R1206" s="24"/>
      <c r="U1206" s="16"/>
      <c r="V1206" s="115"/>
      <c r="Z1206" s="24"/>
      <c r="AC1206" s="16"/>
      <c r="AF1206" s="212"/>
      <c r="AG1206" s="212"/>
      <c r="AH1206" s="212"/>
    </row>
    <row r="1207" spans="7:34" s="22" customFormat="1" ht="12.75">
      <c r="G1207" s="16"/>
      <c r="K1207" s="23"/>
      <c r="N1207" s="16"/>
      <c r="R1207" s="24"/>
      <c r="U1207" s="16"/>
      <c r="V1207" s="115"/>
      <c r="Z1207" s="24"/>
      <c r="AC1207" s="16"/>
      <c r="AF1207" s="212"/>
      <c r="AG1207" s="212"/>
      <c r="AH1207" s="212"/>
    </row>
    <row r="1208" spans="7:34" s="22" customFormat="1" ht="12.75">
      <c r="G1208" s="16"/>
      <c r="K1208" s="23"/>
      <c r="N1208" s="16"/>
      <c r="R1208" s="24"/>
      <c r="U1208" s="16"/>
      <c r="V1208" s="115"/>
      <c r="Z1208" s="24"/>
      <c r="AC1208" s="16"/>
      <c r="AF1208" s="212"/>
      <c r="AG1208" s="212"/>
      <c r="AH1208" s="212"/>
    </row>
    <row r="1209" spans="7:34" s="22" customFormat="1" ht="12.75">
      <c r="G1209" s="16"/>
      <c r="K1209" s="23"/>
      <c r="N1209" s="16"/>
      <c r="R1209" s="24"/>
      <c r="U1209" s="16"/>
      <c r="V1209" s="115"/>
      <c r="Z1209" s="24"/>
      <c r="AC1209" s="16"/>
      <c r="AF1209" s="212"/>
      <c r="AG1209" s="212"/>
      <c r="AH1209" s="212"/>
    </row>
    <row r="1210" spans="7:34" s="22" customFormat="1" ht="12.75">
      <c r="G1210" s="16"/>
      <c r="K1210" s="23"/>
      <c r="N1210" s="16"/>
      <c r="R1210" s="24"/>
      <c r="U1210" s="16"/>
      <c r="V1210" s="115"/>
      <c r="Z1210" s="24"/>
      <c r="AC1210" s="16"/>
      <c r="AF1210" s="212"/>
      <c r="AG1210" s="212"/>
      <c r="AH1210" s="212"/>
    </row>
    <row r="1211" spans="7:34" s="22" customFormat="1" ht="12.75">
      <c r="G1211" s="16"/>
      <c r="K1211" s="23"/>
      <c r="N1211" s="16"/>
      <c r="R1211" s="24"/>
      <c r="U1211" s="16"/>
      <c r="V1211" s="115"/>
      <c r="Z1211" s="24"/>
      <c r="AC1211" s="16"/>
      <c r="AF1211" s="212"/>
      <c r="AG1211" s="212"/>
      <c r="AH1211" s="212"/>
    </row>
    <row r="1212" spans="7:34" s="22" customFormat="1" ht="12.75">
      <c r="G1212" s="16"/>
      <c r="K1212" s="23"/>
      <c r="N1212" s="16"/>
      <c r="R1212" s="24"/>
      <c r="U1212" s="16"/>
      <c r="V1212" s="115"/>
      <c r="Z1212" s="24"/>
      <c r="AC1212" s="16"/>
      <c r="AF1212" s="212"/>
      <c r="AG1212" s="212"/>
      <c r="AH1212" s="212"/>
    </row>
    <row r="1213" spans="7:34" s="22" customFormat="1" ht="12.75">
      <c r="G1213" s="16"/>
      <c r="K1213" s="23"/>
      <c r="N1213" s="16"/>
      <c r="R1213" s="24"/>
      <c r="U1213" s="16"/>
      <c r="V1213" s="115"/>
      <c r="Z1213" s="24"/>
      <c r="AC1213" s="16"/>
      <c r="AF1213" s="212"/>
      <c r="AG1213" s="212"/>
      <c r="AH1213" s="212"/>
    </row>
    <row r="1214" spans="7:34" s="22" customFormat="1" ht="12.75">
      <c r="G1214" s="16"/>
      <c r="K1214" s="23"/>
      <c r="N1214" s="16"/>
      <c r="R1214" s="24"/>
      <c r="U1214" s="16"/>
      <c r="V1214" s="115"/>
      <c r="Z1214" s="24"/>
      <c r="AC1214" s="16"/>
      <c r="AF1214" s="212"/>
      <c r="AG1214" s="212"/>
      <c r="AH1214" s="212"/>
    </row>
    <row r="1215" spans="7:34" s="22" customFormat="1" ht="12.75">
      <c r="G1215" s="16"/>
      <c r="K1215" s="23"/>
      <c r="N1215" s="16"/>
      <c r="R1215" s="24"/>
      <c r="U1215" s="16"/>
      <c r="V1215" s="115"/>
      <c r="Z1215" s="24"/>
      <c r="AC1215" s="16"/>
      <c r="AF1215" s="212"/>
      <c r="AG1215" s="212"/>
      <c r="AH1215" s="212"/>
    </row>
    <row r="1216" spans="7:34" s="22" customFormat="1" ht="12.75">
      <c r="G1216" s="16"/>
      <c r="K1216" s="23"/>
      <c r="N1216" s="16"/>
      <c r="R1216" s="24"/>
      <c r="U1216" s="16"/>
      <c r="V1216" s="115"/>
      <c r="Z1216" s="24"/>
      <c r="AC1216" s="16"/>
      <c r="AF1216" s="212"/>
      <c r="AG1216" s="212"/>
      <c r="AH1216" s="212"/>
    </row>
    <row r="1217" spans="7:34" s="22" customFormat="1" ht="12.75">
      <c r="G1217" s="16"/>
      <c r="K1217" s="23"/>
      <c r="N1217" s="16"/>
      <c r="R1217" s="24"/>
      <c r="U1217" s="16"/>
      <c r="V1217" s="115"/>
      <c r="Z1217" s="24"/>
      <c r="AC1217" s="16"/>
      <c r="AF1217" s="212"/>
      <c r="AG1217" s="212"/>
      <c r="AH1217" s="212"/>
    </row>
    <row r="1218" spans="7:34" s="22" customFormat="1" ht="12.75">
      <c r="G1218" s="16"/>
      <c r="K1218" s="23"/>
      <c r="N1218" s="16"/>
      <c r="R1218" s="24"/>
      <c r="U1218" s="16"/>
      <c r="V1218" s="115"/>
      <c r="Z1218" s="24"/>
      <c r="AC1218" s="16"/>
      <c r="AF1218" s="212"/>
      <c r="AG1218" s="212"/>
      <c r="AH1218" s="212"/>
    </row>
    <row r="1219" spans="7:34" s="22" customFormat="1" ht="12.75">
      <c r="G1219" s="16"/>
      <c r="K1219" s="23"/>
      <c r="N1219" s="16"/>
      <c r="R1219" s="24"/>
      <c r="U1219" s="16"/>
      <c r="V1219" s="115"/>
      <c r="Z1219" s="24"/>
      <c r="AC1219" s="16"/>
      <c r="AF1219" s="212"/>
      <c r="AG1219" s="212"/>
      <c r="AH1219" s="212"/>
    </row>
    <row r="1220" spans="7:34" s="22" customFormat="1" ht="12.75">
      <c r="G1220" s="16"/>
      <c r="K1220" s="23"/>
      <c r="N1220" s="16"/>
      <c r="R1220" s="24"/>
      <c r="U1220" s="16"/>
      <c r="V1220" s="115"/>
      <c r="Z1220" s="24"/>
      <c r="AC1220" s="16"/>
      <c r="AF1220" s="212"/>
      <c r="AG1220" s="212"/>
      <c r="AH1220" s="212"/>
    </row>
    <row r="1221" spans="7:34" s="22" customFormat="1" ht="12.75">
      <c r="G1221" s="16"/>
      <c r="K1221" s="23"/>
      <c r="N1221" s="16"/>
      <c r="R1221" s="24"/>
      <c r="U1221" s="16"/>
      <c r="V1221" s="115"/>
      <c r="Z1221" s="24"/>
      <c r="AC1221" s="16"/>
      <c r="AF1221" s="212"/>
      <c r="AG1221" s="212"/>
      <c r="AH1221" s="212"/>
    </row>
    <row r="1222" spans="7:34" s="22" customFormat="1" ht="12.75">
      <c r="G1222" s="16"/>
      <c r="K1222" s="23"/>
      <c r="N1222" s="16"/>
      <c r="R1222" s="24"/>
      <c r="U1222" s="16"/>
      <c r="V1222" s="115"/>
      <c r="Z1222" s="24"/>
      <c r="AC1222" s="16"/>
      <c r="AF1222" s="212"/>
      <c r="AG1222" s="212"/>
      <c r="AH1222" s="212"/>
    </row>
    <row r="1223" spans="7:34" s="22" customFormat="1" ht="12.75">
      <c r="G1223" s="16"/>
      <c r="K1223" s="23"/>
      <c r="N1223" s="16"/>
      <c r="R1223" s="24"/>
      <c r="U1223" s="16"/>
      <c r="V1223" s="115"/>
      <c r="Z1223" s="24"/>
      <c r="AC1223" s="16"/>
      <c r="AF1223" s="212"/>
      <c r="AG1223" s="212"/>
      <c r="AH1223" s="212"/>
    </row>
    <row r="1224" spans="7:34" s="22" customFormat="1" ht="12.75">
      <c r="G1224" s="16"/>
      <c r="K1224" s="23"/>
      <c r="N1224" s="16"/>
      <c r="R1224" s="24"/>
      <c r="U1224" s="16"/>
      <c r="V1224" s="115"/>
      <c r="Z1224" s="24"/>
      <c r="AC1224" s="16"/>
      <c r="AF1224" s="212"/>
      <c r="AG1224" s="212"/>
      <c r="AH1224" s="212"/>
    </row>
    <row r="1225" spans="7:34" s="22" customFormat="1" ht="12.75">
      <c r="G1225" s="16"/>
      <c r="K1225" s="23"/>
      <c r="N1225" s="16"/>
      <c r="R1225" s="24"/>
      <c r="U1225" s="16"/>
      <c r="V1225" s="115"/>
      <c r="Z1225" s="24"/>
      <c r="AC1225" s="16"/>
      <c r="AF1225" s="212"/>
      <c r="AG1225" s="212"/>
      <c r="AH1225" s="212"/>
    </row>
    <row r="1226" spans="7:34" s="22" customFormat="1" ht="12.75">
      <c r="G1226" s="16"/>
      <c r="K1226" s="23"/>
      <c r="N1226" s="16"/>
      <c r="R1226" s="24"/>
      <c r="U1226" s="16"/>
      <c r="V1226" s="115"/>
      <c r="Z1226" s="24"/>
      <c r="AC1226" s="16"/>
      <c r="AF1226" s="212"/>
      <c r="AG1226" s="212"/>
      <c r="AH1226" s="212"/>
    </row>
    <row r="1227" spans="7:34" s="22" customFormat="1" ht="12.75">
      <c r="G1227" s="16"/>
      <c r="K1227" s="23"/>
      <c r="N1227" s="16"/>
      <c r="R1227" s="24"/>
      <c r="U1227" s="16"/>
      <c r="V1227" s="115"/>
      <c r="Z1227" s="24"/>
      <c r="AC1227" s="16"/>
      <c r="AF1227" s="212"/>
      <c r="AG1227" s="212"/>
      <c r="AH1227" s="212"/>
    </row>
    <row r="1228" spans="7:34" s="22" customFormat="1" ht="12.75">
      <c r="G1228" s="16"/>
      <c r="K1228" s="23"/>
      <c r="N1228" s="16"/>
      <c r="R1228" s="24"/>
      <c r="U1228" s="16"/>
      <c r="V1228" s="115"/>
      <c r="Z1228" s="24"/>
      <c r="AC1228" s="16"/>
      <c r="AF1228" s="212"/>
      <c r="AG1228" s="212"/>
      <c r="AH1228" s="212"/>
    </row>
    <row r="1229" spans="7:34" s="22" customFormat="1" ht="12.75">
      <c r="G1229" s="16"/>
      <c r="K1229" s="23"/>
      <c r="N1229" s="16"/>
      <c r="R1229" s="24"/>
      <c r="U1229" s="16"/>
      <c r="V1229" s="115"/>
      <c r="Z1229" s="24"/>
      <c r="AC1229" s="16"/>
      <c r="AF1229" s="212"/>
      <c r="AG1229" s="212"/>
      <c r="AH1229" s="212"/>
    </row>
    <row r="1230" spans="7:34" s="22" customFormat="1" ht="12.75">
      <c r="G1230" s="16"/>
      <c r="K1230" s="23"/>
      <c r="N1230" s="16"/>
      <c r="R1230" s="24"/>
      <c r="U1230" s="16"/>
      <c r="V1230" s="115"/>
      <c r="Z1230" s="24"/>
      <c r="AC1230" s="16"/>
      <c r="AF1230" s="212"/>
      <c r="AG1230" s="212"/>
      <c r="AH1230" s="212"/>
    </row>
    <row r="1231" spans="7:34" s="22" customFormat="1" ht="12.75">
      <c r="G1231" s="16"/>
      <c r="K1231" s="23"/>
      <c r="N1231" s="16"/>
      <c r="R1231" s="24"/>
      <c r="U1231" s="16"/>
      <c r="V1231" s="115"/>
      <c r="Z1231" s="24"/>
      <c r="AC1231" s="16"/>
      <c r="AF1231" s="212"/>
      <c r="AG1231" s="212"/>
      <c r="AH1231" s="212"/>
    </row>
    <row r="1232" spans="7:34" s="22" customFormat="1" ht="12.75">
      <c r="G1232" s="16"/>
      <c r="K1232" s="23"/>
      <c r="N1232" s="16"/>
      <c r="R1232" s="24"/>
      <c r="U1232" s="16"/>
      <c r="V1232" s="115"/>
      <c r="Z1232" s="24"/>
      <c r="AC1232" s="16"/>
      <c r="AF1232" s="212"/>
      <c r="AG1232" s="212"/>
      <c r="AH1232" s="212"/>
    </row>
    <row r="1233" spans="7:34" s="22" customFormat="1" ht="12.75">
      <c r="G1233" s="16"/>
      <c r="K1233" s="23"/>
      <c r="N1233" s="16"/>
      <c r="R1233" s="24"/>
      <c r="U1233" s="16"/>
      <c r="V1233" s="115"/>
      <c r="Z1233" s="24"/>
      <c r="AC1233" s="16"/>
      <c r="AF1233" s="212"/>
      <c r="AG1233" s="212"/>
      <c r="AH1233" s="212"/>
    </row>
    <row r="1234" spans="7:34" s="22" customFormat="1" ht="12.75">
      <c r="G1234" s="16"/>
      <c r="K1234" s="23"/>
      <c r="N1234" s="16"/>
      <c r="R1234" s="24"/>
      <c r="U1234" s="16"/>
      <c r="V1234" s="115"/>
      <c r="Z1234" s="24"/>
      <c r="AC1234" s="16"/>
      <c r="AF1234" s="212"/>
      <c r="AG1234" s="212"/>
      <c r="AH1234" s="212"/>
    </row>
    <row r="1235" spans="7:34" s="22" customFormat="1" ht="12.75">
      <c r="G1235" s="16"/>
      <c r="K1235" s="23"/>
      <c r="N1235" s="16"/>
      <c r="R1235" s="24"/>
      <c r="U1235" s="16"/>
      <c r="V1235" s="115"/>
      <c r="Z1235" s="24"/>
      <c r="AC1235" s="16"/>
      <c r="AF1235" s="212"/>
      <c r="AG1235" s="212"/>
      <c r="AH1235" s="212"/>
    </row>
    <row r="1236" spans="7:34" s="22" customFormat="1" ht="12.75">
      <c r="G1236" s="16"/>
      <c r="K1236" s="23"/>
      <c r="N1236" s="16"/>
      <c r="R1236" s="24"/>
      <c r="U1236" s="16"/>
      <c r="V1236" s="115"/>
      <c r="Z1236" s="24"/>
      <c r="AC1236" s="16"/>
      <c r="AF1236" s="212"/>
      <c r="AG1236" s="212"/>
      <c r="AH1236" s="212"/>
    </row>
    <row r="1237" spans="7:34" s="22" customFormat="1" ht="12.75">
      <c r="G1237" s="16"/>
      <c r="K1237" s="23"/>
      <c r="N1237" s="16"/>
      <c r="R1237" s="24"/>
      <c r="U1237" s="16"/>
      <c r="V1237" s="115"/>
      <c r="Z1237" s="24"/>
      <c r="AC1237" s="16"/>
      <c r="AF1237" s="212"/>
      <c r="AG1237" s="212"/>
      <c r="AH1237" s="212"/>
    </row>
    <row r="1238" spans="7:34" s="22" customFormat="1" ht="12.75">
      <c r="G1238" s="16"/>
      <c r="K1238" s="23"/>
      <c r="N1238" s="16"/>
      <c r="R1238" s="24"/>
      <c r="U1238" s="16"/>
      <c r="V1238" s="115"/>
      <c r="Z1238" s="24"/>
      <c r="AC1238" s="16"/>
      <c r="AF1238" s="212"/>
      <c r="AG1238" s="212"/>
      <c r="AH1238" s="212"/>
    </row>
    <row r="1239" spans="7:34" s="22" customFormat="1" ht="12.75">
      <c r="G1239" s="16"/>
      <c r="K1239" s="23"/>
      <c r="N1239" s="16"/>
      <c r="R1239" s="24"/>
      <c r="U1239" s="16"/>
      <c r="V1239" s="115"/>
      <c r="Z1239" s="24"/>
      <c r="AC1239" s="16"/>
      <c r="AF1239" s="212"/>
      <c r="AG1239" s="212"/>
      <c r="AH1239" s="212"/>
    </row>
    <row r="1240" spans="7:34" s="22" customFormat="1" ht="12.75">
      <c r="G1240" s="16"/>
      <c r="K1240" s="23"/>
      <c r="N1240" s="16"/>
      <c r="R1240" s="24"/>
      <c r="U1240" s="16"/>
      <c r="V1240" s="115"/>
      <c r="Z1240" s="24"/>
      <c r="AC1240" s="16"/>
      <c r="AF1240" s="212"/>
      <c r="AG1240" s="212"/>
      <c r="AH1240" s="212"/>
    </row>
    <row r="1241" spans="7:34" s="22" customFormat="1" ht="12.75">
      <c r="G1241" s="16"/>
      <c r="K1241" s="23"/>
      <c r="N1241" s="16"/>
      <c r="R1241" s="24"/>
      <c r="U1241" s="16"/>
      <c r="V1241" s="115"/>
      <c r="Z1241" s="24"/>
      <c r="AC1241" s="16"/>
      <c r="AF1241" s="212"/>
      <c r="AG1241" s="212"/>
      <c r="AH1241" s="212"/>
    </row>
    <row r="1242" spans="7:34" s="22" customFormat="1" ht="12.75">
      <c r="G1242" s="16"/>
      <c r="K1242" s="23"/>
      <c r="N1242" s="16"/>
      <c r="R1242" s="24"/>
      <c r="U1242" s="16"/>
      <c r="V1242" s="115"/>
      <c r="Z1242" s="24"/>
      <c r="AC1242" s="16"/>
      <c r="AF1242" s="212"/>
      <c r="AG1242" s="212"/>
      <c r="AH1242" s="212"/>
    </row>
    <row r="1243" spans="7:34" s="22" customFormat="1" ht="12.75">
      <c r="G1243" s="16"/>
      <c r="K1243" s="23"/>
      <c r="N1243" s="16"/>
      <c r="R1243" s="24"/>
      <c r="U1243" s="16"/>
      <c r="V1243" s="115"/>
      <c r="Z1243" s="24"/>
      <c r="AC1243" s="16"/>
      <c r="AF1243" s="212"/>
      <c r="AG1243" s="212"/>
      <c r="AH1243" s="212"/>
    </row>
    <row r="1244" spans="7:34" s="22" customFormat="1" ht="12.75">
      <c r="G1244" s="16"/>
      <c r="K1244" s="23"/>
      <c r="N1244" s="16"/>
      <c r="R1244" s="24"/>
      <c r="U1244" s="16"/>
      <c r="V1244" s="115"/>
      <c r="Z1244" s="24"/>
      <c r="AC1244" s="16"/>
      <c r="AF1244" s="212"/>
      <c r="AG1244" s="212"/>
      <c r="AH1244" s="212"/>
    </row>
    <row r="1245" spans="7:34" s="22" customFormat="1" ht="12.75">
      <c r="G1245" s="16"/>
      <c r="K1245" s="23"/>
      <c r="N1245" s="16"/>
      <c r="R1245" s="24"/>
      <c r="U1245" s="16"/>
      <c r="V1245" s="115"/>
      <c r="Z1245" s="24"/>
      <c r="AC1245" s="16"/>
      <c r="AF1245" s="212"/>
      <c r="AG1245" s="212"/>
      <c r="AH1245" s="212"/>
    </row>
    <row r="1246" spans="7:34" s="22" customFormat="1" ht="12.75">
      <c r="G1246" s="16"/>
      <c r="K1246" s="23"/>
      <c r="N1246" s="16"/>
      <c r="R1246" s="24"/>
      <c r="U1246" s="16"/>
      <c r="V1246" s="115"/>
      <c r="Z1246" s="24"/>
      <c r="AC1246" s="16"/>
      <c r="AF1246" s="212"/>
      <c r="AG1246" s="212"/>
      <c r="AH1246" s="212"/>
    </row>
    <row r="1247" spans="7:34" s="22" customFormat="1" ht="12.75">
      <c r="G1247" s="16"/>
      <c r="K1247" s="23"/>
      <c r="N1247" s="16"/>
      <c r="R1247" s="24"/>
      <c r="U1247" s="16"/>
      <c r="V1247" s="115"/>
      <c r="Z1247" s="24"/>
      <c r="AC1247" s="16"/>
      <c r="AF1247" s="212"/>
      <c r="AG1247" s="212"/>
      <c r="AH1247" s="212"/>
    </row>
    <row r="1248" spans="7:34" s="22" customFormat="1" ht="12.75">
      <c r="G1248" s="16"/>
      <c r="K1248" s="23"/>
      <c r="N1248" s="16"/>
      <c r="R1248" s="24"/>
      <c r="U1248" s="16"/>
      <c r="V1248" s="115"/>
      <c r="Z1248" s="24"/>
      <c r="AC1248" s="16"/>
      <c r="AF1248" s="212"/>
      <c r="AG1248" s="212"/>
      <c r="AH1248" s="212"/>
    </row>
    <row r="1249" spans="7:34" s="22" customFormat="1" ht="12.75">
      <c r="G1249" s="16"/>
      <c r="K1249" s="23"/>
      <c r="N1249" s="16"/>
      <c r="R1249" s="24"/>
      <c r="U1249" s="16"/>
      <c r="V1249" s="115"/>
      <c r="Z1249" s="24"/>
      <c r="AC1249" s="16"/>
      <c r="AF1249" s="212"/>
      <c r="AG1249" s="212"/>
      <c r="AH1249" s="212"/>
    </row>
    <row r="1250" spans="7:34" s="22" customFormat="1" ht="12.75">
      <c r="G1250" s="16"/>
      <c r="K1250" s="23"/>
      <c r="N1250" s="16"/>
      <c r="R1250" s="24"/>
      <c r="U1250" s="16"/>
      <c r="V1250" s="115"/>
      <c r="Z1250" s="24"/>
      <c r="AC1250" s="16"/>
      <c r="AF1250" s="212"/>
      <c r="AG1250" s="212"/>
      <c r="AH1250" s="212"/>
    </row>
    <row r="1251" spans="7:34" s="22" customFormat="1" ht="12.75">
      <c r="G1251" s="16"/>
      <c r="K1251" s="23"/>
      <c r="N1251" s="16"/>
      <c r="R1251" s="24"/>
      <c r="U1251" s="16"/>
      <c r="V1251" s="115"/>
      <c r="Z1251" s="24"/>
      <c r="AC1251" s="16"/>
      <c r="AF1251" s="212"/>
      <c r="AG1251" s="212"/>
      <c r="AH1251" s="212"/>
    </row>
    <row r="1252" spans="7:34" s="22" customFormat="1" ht="12.75">
      <c r="G1252" s="16"/>
      <c r="K1252" s="23"/>
      <c r="N1252" s="16"/>
      <c r="R1252" s="24"/>
      <c r="U1252" s="16"/>
      <c r="V1252" s="115"/>
      <c r="Z1252" s="24"/>
      <c r="AC1252" s="16"/>
      <c r="AF1252" s="212"/>
      <c r="AG1252" s="212"/>
      <c r="AH1252" s="212"/>
    </row>
    <row r="1253" spans="7:34" s="22" customFormat="1" ht="12.75">
      <c r="G1253" s="16"/>
      <c r="K1253" s="23"/>
      <c r="N1253" s="16"/>
      <c r="R1253" s="24"/>
      <c r="U1253" s="16"/>
      <c r="V1253" s="115"/>
      <c r="Z1253" s="24"/>
      <c r="AC1253" s="16"/>
      <c r="AF1253" s="212"/>
      <c r="AG1253" s="212"/>
      <c r="AH1253" s="212"/>
    </row>
    <row r="1254" spans="7:34" s="22" customFormat="1" ht="12.75">
      <c r="G1254" s="16"/>
      <c r="K1254" s="23"/>
      <c r="N1254" s="16"/>
      <c r="R1254" s="24"/>
      <c r="U1254" s="16"/>
      <c r="V1254" s="115"/>
      <c r="Z1254" s="24"/>
      <c r="AC1254" s="16"/>
      <c r="AF1254" s="212"/>
      <c r="AG1254" s="212"/>
      <c r="AH1254" s="212"/>
    </row>
    <row r="1255" spans="7:34" s="22" customFormat="1" ht="12.75">
      <c r="G1255" s="16"/>
      <c r="K1255" s="23"/>
      <c r="N1255" s="16"/>
      <c r="R1255" s="24"/>
      <c r="U1255" s="16"/>
      <c r="V1255" s="115"/>
      <c r="Z1255" s="24"/>
      <c r="AC1255" s="16"/>
      <c r="AF1255" s="212"/>
      <c r="AG1255" s="212"/>
      <c r="AH1255" s="212"/>
    </row>
    <row r="1256" spans="7:34" s="22" customFormat="1" ht="12.75">
      <c r="G1256" s="16"/>
      <c r="K1256" s="23"/>
      <c r="N1256" s="16"/>
      <c r="R1256" s="24"/>
      <c r="U1256" s="16"/>
      <c r="V1256" s="115"/>
      <c r="Z1256" s="24"/>
      <c r="AC1256" s="16"/>
      <c r="AF1256" s="212"/>
      <c r="AG1256" s="212"/>
      <c r="AH1256" s="212"/>
    </row>
    <row r="1257" spans="7:34" s="22" customFormat="1" ht="12.75">
      <c r="G1257" s="16"/>
      <c r="K1257" s="23"/>
      <c r="N1257" s="16"/>
      <c r="R1257" s="24"/>
      <c r="U1257" s="16"/>
      <c r="V1257" s="115"/>
      <c r="Z1257" s="24"/>
      <c r="AC1257" s="16"/>
      <c r="AF1257" s="212"/>
      <c r="AG1257" s="212"/>
      <c r="AH1257" s="212"/>
    </row>
    <row r="1258" spans="7:34" s="22" customFormat="1" ht="12.75">
      <c r="G1258" s="16"/>
      <c r="K1258" s="23"/>
      <c r="N1258" s="16"/>
      <c r="R1258" s="24"/>
      <c r="U1258" s="16"/>
      <c r="V1258" s="115"/>
      <c r="Z1258" s="24"/>
      <c r="AC1258" s="16"/>
      <c r="AF1258" s="212"/>
      <c r="AG1258" s="212"/>
      <c r="AH1258" s="212"/>
    </row>
    <row r="1259" spans="7:34" s="22" customFormat="1" ht="12.75">
      <c r="G1259" s="16"/>
      <c r="K1259" s="23"/>
      <c r="N1259" s="16"/>
      <c r="R1259" s="24"/>
      <c r="U1259" s="16"/>
      <c r="V1259" s="115"/>
      <c r="Z1259" s="24"/>
      <c r="AC1259" s="16"/>
      <c r="AF1259" s="212"/>
      <c r="AG1259" s="212"/>
      <c r="AH1259" s="212"/>
    </row>
    <row r="1260" spans="7:34" s="22" customFormat="1" ht="12.75">
      <c r="G1260" s="16"/>
      <c r="K1260" s="23"/>
      <c r="N1260" s="16"/>
      <c r="R1260" s="24"/>
      <c r="U1260" s="16"/>
      <c r="V1260" s="115"/>
      <c r="Z1260" s="24"/>
      <c r="AC1260" s="16"/>
      <c r="AF1260" s="212"/>
      <c r="AG1260" s="212"/>
      <c r="AH1260" s="212"/>
    </row>
    <row r="1261" spans="7:34" s="22" customFormat="1" ht="12.75">
      <c r="G1261" s="16"/>
      <c r="K1261" s="23"/>
      <c r="N1261" s="16"/>
      <c r="R1261" s="24"/>
      <c r="U1261" s="16"/>
      <c r="V1261" s="115"/>
      <c r="Z1261" s="24"/>
      <c r="AC1261" s="16"/>
      <c r="AF1261" s="212"/>
      <c r="AG1261" s="212"/>
      <c r="AH1261" s="212"/>
    </row>
    <row r="1262" spans="7:34" s="22" customFormat="1" ht="12.75">
      <c r="G1262" s="16"/>
      <c r="K1262" s="23"/>
      <c r="N1262" s="16"/>
      <c r="R1262" s="24"/>
      <c r="U1262" s="16"/>
      <c r="V1262" s="115"/>
      <c r="Z1262" s="24"/>
      <c r="AC1262" s="16"/>
      <c r="AF1262" s="212"/>
      <c r="AG1262" s="212"/>
      <c r="AH1262" s="212"/>
    </row>
    <row r="1263" spans="7:34" s="22" customFormat="1" ht="12.75">
      <c r="G1263" s="16"/>
      <c r="K1263" s="23"/>
      <c r="N1263" s="16"/>
      <c r="R1263" s="24"/>
      <c r="U1263" s="16"/>
      <c r="V1263" s="115"/>
      <c r="Z1263" s="24"/>
      <c r="AC1263" s="16"/>
      <c r="AF1263" s="212"/>
      <c r="AG1263" s="212"/>
      <c r="AH1263" s="212"/>
    </row>
    <row r="1264" spans="7:34" s="22" customFormat="1" ht="12.75">
      <c r="G1264" s="16"/>
      <c r="K1264" s="23"/>
      <c r="N1264" s="16"/>
      <c r="R1264" s="24"/>
      <c r="U1264" s="16"/>
      <c r="V1264" s="115"/>
      <c r="Z1264" s="24"/>
      <c r="AC1264" s="16"/>
      <c r="AF1264" s="212"/>
      <c r="AG1264" s="212"/>
      <c r="AH1264" s="212"/>
    </row>
    <row r="1265" spans="7:34" s="22" customFormat="1" ht="12.75">
      <c r="G1265" s="16"/>
      <c r="K1265" s="23"/>
      <c r="N1265" s="16"/>
      <c r="R1265" s="24"/>
      <c r="U1265" s="16"/>
      <c r="V1265" s="115"/>
      <c r="Z1265" s="24"/>
      <c r="AC1265" s="16"/>
      <c r="AF1265" s="212"/>
      <c r="AG1265" s="212"/>
      <c r="AH1265" s="212"/>
    </row>
    <row r="1266" spans="7:34" s="22" customFormat="1" ht="12.75">
      <c r="G1266" s="16"/>
      <c r="K1266" s="23"/>
      <c r="N1266" s="16"/>
      <c r="R1266" s="24"/>
      <c r="U1266" s="16"/>
      <c r="V1266" s="115"/>
      <c r="Z1266" s="24"/>
      <c r="AC1266" s="16"/>
      <c r="AF1266" s="212"/>
      <c r="AG1266" s="212"/>
      <c r="AH1266" s="212"/>
    </row>
    <row r="1267" spans="7:34" s="22" customFormat="1" ht="12.75">
      <c r="G1267" s="16"/>
      <c r="K1267" s="23"/>
      <c r="N1267" s="16"/>
      <c r="R1267" s="24"/>
      <c r="U1267" s="16"/>
      <c r="V1267" s="115"/>
      <c r="Z1267" s="24"/>
      <c r="AC1267" s="16"/>
      <c r="AF1267" s="212"/>
      <c r="AG1267" s="212"/>
      <c r="AH1267" s="212"/>
    </row>
    <row r="1268" spans="7:34" s="22" customFormat="1" ht="12.75">
      <c r="G1268" s="16"/>
      <c r="K1268" s="23"/>
      <c r="N1268" s="16"/>
      <c r="R1268" s="24"/>
      <c r="U1268" s="16"/>
      <c r="V1268" s="115"/>
      <c r="Z1268" s="24"/>
      <c r="AC1268" s="16"/>
      <c r="AF1268" s="212"/>
      <c r="AG1268" s="212"/>
      <c r="AH1268" s="212"/>
    </row>
    <row r="1269" spans="7:34" s="22" customFormat="1" ht="12.75">
      <c r="G1269" s="16"/>
      <c r="K1269" s="23"/>
      <c r="N1269" s="16"/>
      <c r="R1269" s="24"/>
      <c r="U1269" s="16"/>
      <c r="V1269" s="115"/>
      <c r="Z1269" s="24"/>
      <c r="AC1269" s="16"/>
      <c r="AF1269" s="212"/>
      <c r="AG1269" s="212"/>
      <c r="AH1269" s="212"/>
    </row>
    <row r="1270" spans="7:34" s="22" customFormat="1" ht="12.75">
      <c r="G1270" s="16"/>
      <c r="K1270" s="23"/>
      <c r="N1270" s="16"/>
      <c r="R1270" s="24"/>
      <c r="U1270" s="16"/>
      <c r="V1270" s="115"/>
      <c r="Z1270" s="24"/>
      <c r="AC1270" s="16"/>
      <c r="AF1270" s="212"/>
      <c r="AG1270" s="212"/>
      <c r="AH1270" s="212"/>
    </row>
    <row r="1271" spans="7:34" s="22" customFormat="1" ht="12.75">
      <c r="G1271" s="16"/>
      <c r="K1271" s="23"/>
      <c r="N1271" s="16"/>
      <c r="R1271" s="24"/>
      <c r="U1271" s="16"/>
      <c r="V1271" s="115"/>
      <c r="Z1271" s="24"/>
      <c r="AC1271" s="16"/>
      <c r="AF1271" s="212"/>
      <c r="AG1271" s="212"/>
      <c r="AH1271" s="212"/>
    </row>
    <row r="1272" spans="7:34" s="22" customFormat="1" ht="12.75">
      <c r="G1272" s="16"/>
      <c r="K1272" s="23"/>
      <c r="N1272" s="16"/>
      <c r="R1272" s="24"/>
      <c r="U1272" s="16"/>
      <c r="V1272" s="115"/>
      <c r="Z1272" s="24"/>
      <c r="AC1272" s="16"/>
      <c r="AF1272" s="212"/>
      <c r="AG1272" s="212"/>
      <c r="AH1272" s="212"/>
    </row>
    <row r="1273" spans="7:34" s="22" customFormat="1" ht="12.75">
      <c r="G1273" s="16"/>
      <c r="K1273" s="23"/>
      <c r="N1273" s="16"/>
      <c r="R1273" s="24"/>
      <c r="U1273" s="16"/>
      <c r="V1273" s="115"/>
      <c r="Z1273" s="24"/>
      <c r="AC1273" s="16"/>
      <c r="AF1273" s="212"/>
      <c r="AG1273" s="212"/>
      <c r="AH1273" s="212"/>
    </row>
    <row r="1274" spans="7:34" s="22" customFormat="1" ht="12.75">
      <c r="G1274" s="16"/>
      <c r="K1274" s="23"/>
      <c r="N1274" s="16"/>
      <c r="R1274" s="24"/>
      <c r="U1274" s="16"/>
      <c r="V1274" s="115"/>
      <c r="Z1274" s="24"/>
      <c r="AC1274" s="16"/>
      <c r="AF1274" s="212"/>
      <c r="AG1274" s="212"/>
      <c r="AH1274" s="212"/>
    </row>
    <row r="1275" spans="7:34" s="22" customFormat="1" ht="12.75">
      <c r="G1275" s="16"/>
      <c r="K1275" s="23"/>
      <c r="N1275" s="16"/>
      <c r="R1275" s="24"/>
      <c r="U1275" s="16"/>
      <c r="V1275" s="115"/>
      <c r="Z1275" s="24"/>
      <c r="AC1275" s="16"/>
      <c r="AF1275" s="212"/>
      <c r="AG1275" s="212"/>
      <c r="AH1275" s="212"/>
    </row>
    <row r="1276" spans="7:34" s="22" customFormat="1" ht="12.75">
      <c r="G1276" s="16"/>
      <c r="K1276" s="23"/>
      <c r="N1276" s="16"/>
      <c r="R1276" s="24"/>
      <c r="U1276" s="16"/>
      <c r="V1276" s="115"/>
      <c r="Z1276" s="24"/>
      <c r="AC1276" s="16"/>
      <c r="AF1276" s="212"/>
      <c r="AG1276" s="212"/>
      <c r="AH1276" s="212"/>
    </row>
    <row r="1277" spans="7:34" s="22" customFormat="1" ht="12.75">
      <c r="G1277" s="16"/>
      <c r="K1277" s="23"/>
      <c r="N1277" s="16"/>
      <c r="R1277" s="24"/>
      <c r="U1277" s="16"/>
      <c r="V1277" s="115"/>
      <c r="Z1277" s="24"/>
      <c r="AC1277" s="16"/>
      <c r="AF1277" s="212"/>
      <c r="AG1277" s="212"/>
      <c r="AH1277" s="212"/>
    </row>
    <row r="1278" spans="7:34" s="22" customFormat="1" ht="12.75">
      <c r="G1278" s="16"/>
      <c r="K1278" s="23"/>
      <c r="N1278" s="16"/>
      <c r="R1278" s="24"/>
      <c r="U1278" s="16"/>
      <c r="V1278" s="115"/>
      <c r="Z1278" s="24"/>
      <c r="AC1278" s="16"/>
      <c r="AF1278" s="212"/>
      <c r="AG1278" s="212"/>
      <c r="AH1278" s="212"/>
    </row>
    <row r="1279" spans="7:34" s="22" customFormat="1" ht="12.75">
      <c r="G1279" s="16"/>
      <c r="K1279" s="23"/>
      <c r="N1279" s="16"/>
      <c r="R1279" s="24"/>
      <c r="U1279" s="16"/>
      <c r="V1279" s="115"/>
      <c r="Z1279" s="24"/>
      <c r="AC1279" s="16"/>
      <c r="AF1279" s="212"/>
      <c r="AG1279" s="212"/>
      <c r="AH1279" s="212"/>
    </row>
    <row r="1280" spans="7:34" s="22" customFormat="1" ht="12.75">
      <c r="G1280" s="16"/>
      <c r="K1280" s="23"/>
      <c r="N1280" s="16"/>
      <c r="R1280" s="24"/>
      <c r="U1280" s="16"/>
      <c r="V1280" s="115"/>
      <c r="Z1280" s="24"/>
      <c r="AC1280" s="16"/>
      <c r="AF1280" s="212"/>
      <c r="AG1280" s="212"/>
      <c r="AH1280" s="212"/>
    </row>
    <row r="1281" spans="7:34" s="22" customFormat="1" ht="12.75">
      <c r="G1281" s="16"/>
      <c r="K1281" s="23"/>
      <c r="N1281" s="16"/>
      <c r="R1281" s="24"/>
      <c r="U1281" s="16"/>
      <c r="V1281" s="115"/>
      <c r="Z1281" s="24"/>
      <c r="AC1281" s="16"/>
      <c r="AF1281" s="212"/>
      <c r="AG1281" s="212"/>
      <c r="AH1281" s="212"/>
    </row>
    <row r="1282" spans="7:34" s="22" customFormat="1" ht="12.75">
      <c r="G1282" s="16"/>
      <c r="K1282" s="23"/>
      <c r="N1282" s="16"/>
      <c r="R1282" s="24"/>
      <c r="U1282" s="16"/>
      <c r="V1282" s="115"/>
      <c r="Z1282" s="24"/>
      <c r="AC1282" s="16"/>
      <c r="AF1282" s="212"/>
      <c r="AG1282" s="212"/>
      <c r="AH1282" s="212"/>
    </row>
    <row r="1283" spans="7:34" s="22" customFormat="1" ht="12.75">
      <c r="G1283" s="16"/>
      <c r="K1283" s="23"/>
      <c r="N1283" s="16"/>
      <c r="R1283" s="24"/>
      <c r="U1283" s="16"/>
      <c r="V1283" s="115"/>
      <c r="Z1283" s="24"/>
      <c r="AC1283" s="16"/>
      <c r="AF1283" s="212"/>
      <c r="AG1283" s="212"/>
      <c r="AH1283" s="212"/>
    </row>
    <row r="1284" spans="7:34" s="22" customFormat="1" ht="12.75">
      <c r="G1284" s="16"/>
      <c r="K1284" s="23"/>
      <c r="N1284" s="16"/>
      <c r="R1284" s="24"/>
      <c r="U1284" s="16"/>
      <c r="V1284" s="115"/>
      <c r="Z1284" s="24"/>
      <c r="AC1284" s="16"/>
      <c r="AF1284" s="212"/>
      <c r="AG1284" s="212"/>
      <c r="AH1284" s="212"/>
    </row>
    <row r="1285" spans="7:34" s="22" customFormat="1" ht="12.75">
      <c r="G1285" s="16"/>
      <c r="K1285" s="23"/>
      <c r="N1285" s="16"/>
      <c r="R1285" s="24"/>
      <c r="U1285" s="16"/>
      <c r="V1285" s="115"/>
      <c r="Z1285" s="24"/>
      <c r="AC1285" s="16"/>
      <c r="AF1285" s="212"/>
      <c r="AG1285" s="212"/>
      <c r="AH1285" s="212"/>
    </row>
    <row r="1286" spans="7:34" s="22" customFormat="1" ht="12.75">
      <c r="G1286" s="16"/>
      <c r="K1286" s="23"/>
      <c r="N1286" s="16"/>
      <c r="R1286" s="24"/>
      <c r="U1286" s="16"/>
      <c r="V1286" s="115"/>
      <c r="Z1286" s="24"/>
      <c r="AC1286" s="16"/>
      <c r="AF1286" s="212"/>
      <c r="AG1286" s="212"/>
      <c r="AH1286" s="212"/>
    </row>
    <row r="1287" spans="7:34" s="22" customFormat="1" ht="12.75">
      <c r="G1287" s="16"/>
      <c r="K1287" s="23"/>
      <c r="N1287" s="16"/>
      <c r="R1287" s="24"/>
      <c r="U1287" s="16"/>
      <c r="V1287" s="115"/>
      <c r="Z1287" s="24"/>
      <c r="AC1287" s="16"/>
      <c r="AF1287" s="212"/>
      <c r="AG1287" s="212"/>
      <c r="AH1287" s="212"/>
    </row>
    <row r="1288" spans="7:34" s="22" customFormat="1" ht="12.75">
      <c r="G1288" s="16"/>
      <c r="K1288" s="23"/>
      <c r="N1288" s="16"/>
      <c r="R1288" s="24"/>
      <c r="U1288" s="16"/>
      <c r="V1288" s="115"/>
      <c r="Z1288" s="24"/>
      <c r="AC1288" s="16"/>
      <c r="AF1288" s="212"/>
      <c r="AG1288" s="212"/>
      <c r="AH1288" s="212"/>
    </row>
    <row r="1289" spans="7:34" s="22" customFormat="1" ht="12.75">
      <c r="G1289" s="16"/>
      <c r="K1289" s="23"/>
      <c r="N1289" s="16"/>
      <c r="R1289" s="24"/>
      <c r="U1289" s="16"/>
      <c r="V1289" s="115"/>
      <c r="Z1289" s="24"/>
      <c r="AC1289" s="16"/>
      <c r="AF1289" s="212"/>
      <c r="AG1289" s="212"/>
      <c r="AH1289" s="212"/>
    </row>
    <row r="1290" spans="7:34" s="22" customFormat="1" ht="12.75">
      <c r="G1290" s="16"/>
      <c r="K1290" s="23"/>
      <c r="N1290" s="16"/>
      <c r="R1290" s="24"/>
      <c r="U1290" s="16"/>
      <c r="V1290" s="115"/>
      <c r="Z1290" s="24"/>
      <c r="AC1290" s="16"/>
      <c r="AF1290" s="212"/>
      <c r="AG1290" s="212"/>
      <c r="AH1290" s="212"/>
    </row>
    <row r="1291" spans="7:34" s="22" customFormat="1" ht="12.75">
      <c r="G1291" s="16"/>
      <c r="K1291" s="23"/>
      <c r="N1291" s="16"/>
      <c r="R1291" s="24"/>
      <c r="U1291" s="16"/>
      <c r="V1291" s="115"/>
      <c r="Z1291" s="24"/>
      <c r="AC1291" s="16"/>
      <c r="AF1291" s="212"/>
      <c r="AG1291" s="212"/>
      <c r="AH1291" s="212"/>
    </row>
    <row r="1292" spans="7:34" s="22" customFormat="1" ht="12.75">
      <c r="G1292" s="16"/>
      <c r="K1292" s="23"/>
      <c r="N1292" s="16"/>
      <c r="R1292" s="24"/>
      <c r="U1292" s="16"/>
      <c r="V1292" s="115"/>
      <c r="Z1292" s="24"/>
      <c r="AC1292" s="16"/>
      <c r="AF1292" s="212"/>
      <c r="AG1292" s="212"/>
      <c r="AH1292" s="212"/>
    </row>
    <row r="1293" spans="7:34" s="22" customFormat="1" ht="12.75">
      <c r="G1293" s="16"/>
      <c r="K1293" s="23"/>
      <c r="N1293" s="16"/>
      <c r="R1293" s="24"/>
      <c r="U1293" s="16"/>
      <c r="V1293" s="115"/>
      <c r="Z1293" s="24"/>
      <c r="AC1293" s="16"/>
      <c r="AF1293" s="212"/>
      <c r="AG1293" s="212"/>
      <c r="AH1293" s="212"/>
    </row>
    <row r="1294" spans="7:34" s="22" customFormat="1" ht="12.75">
      <c r="G1294" s="16"/>
      <c r="K1294" s="23"/>
      <c r="N1294" s="16"/>
      <c r="R1294" s="24"/>
      <c r="U1294" s="16"/>
      <c r="V1294" s="115"/>
      <c r="Z1294" s="24"/>
      <c r="AC1294" s="16"/>
      <c r="AF1294" s="212"/>
      <c r="AG1294" s="212"/>
      <c r="AH1294" s="212"/>
    </row>
    <row r="1295" spans="7:34" s="22" customFormat="1" ht="12.75">
      <c r="G1295" s="16"/>
      <c r="K1295" s="23"/>
      <c r="N1295" s="16"/>
      <c r="R1295" s="24"/>
      <c r="U1295" s="16"/>
      <c r="V1295" s="115"/>
      <c r="Z1295" s="24"/>
      <c r="AC1295" s="16"/>
      <c r="AF1295" s="212"/>
      <c r="AG1295" s="212"/>
      <c r="AH1295" s="212"/>
    </row>
    <row r="1296" spans="7:34" s="22" customFormat="1" ht="12.75">
      <c r="G1296" s="16"/>
      <c r="K1296" s="23"/>
      <c r="N1296" s="16"/>
      <c r="R1296" s="24"/>
      <c r="U1296" s="16"/>
      <c r="V1296" s="115"/>
      <c r="Z1296" s="24"/>
      <c r="AC1296" s="16"/>
      <c r="AF1296" s="212"/>
      <c r="AG1296" s="212"/>
      <c r="AH1296" s="212"/>
    </row>
    <row r="1297" spans="7:34" s="22" customFormat="1" ht="12.75">
      <c r="G1297" s="16"/>
      <c r="K1297" s="23"/>
      <c r="N1297" s="16"/>
      <c r="R1297" s="24"/>
      <c r="U1297" s="16"/>
      <c r="V1297" s="115"/>
      <c r="Z1297" s="24"/>
      <c r="AC1297" s="16"/>
      <c r="AF1297" s="212"/>
      <c r="AG1297" s="212"/>
      <c r="AH1297" s="212"/>
    </row>
    <row r="1298" spans="7:34" s="22" customFormat="1" ht="12.75">
      <c r="G1298" s="16"/>
      <c r="K1298" s="23"/>
      <c r="N1298" s="16"/>
      <c r="R1298" s="24"/>
      <c r="U1298" s="16"/>
      <c r="V1298" s="115"/>
      <c r="Z1298" s="24"/>
      <c r="AC1298" s="16"/>
      <c r="AF1298" s="212"/>
      <c r="AG1298" s="212"/>
      <c r="AH1298" s="212"/>
    </row>
    <row r="1299" spans="7:34" s="22" customFormat="1" ht="12.75">
      <c r="G1299" s="16"/>
      <c r="K1299" s="23"/>
      <c r="N1299" s="16"/>
      <c r="R1299" s="24"/>
      <c r="U1299" s="16"/>
      <c r="V1299" s="115"/>
      <c r="Z1299" s="24"/>
      <c r="AC1299" s="16"/>
      <c r="AF1299" s="212"/>
      <c r="AG1299" s="212"/>
      <c r="AH1299" s="212"/>
    </row>
    <row r="1300" spans="7:34" s="22" customFormat="1" ht="12.75">
      <c r="G1300" s="16"/>
      <c r="K1300" s="23"/>
      <c r="N1300" s="16"/>
      <c r="R1300" s="24"/>
      <c r="U1300" s="16"/>
      <c r="V1300" s="115"/>
      <c r="Z1300" s="24"/>
      <c r="AC1300" s="16"/>
      <c r="AF1300" s="212"/>
      <c r="AG1300" s="212"/>
      <c r="AH1300" s="212"/>
    </row>
    <row r="1301" spans="7:34" s="22" customFormat="1" ht="12.75">
      <c r="G1301" s="16"/>
      <c r="K1301" s="23"/>
      <c r="N1301" s="16"/>
      <c r="R1301" s="24"/>
      <c r="U1301" s="16"/>
      <c r="V1301" s="115"/>
      <c r="Z1301" s="24"/>
      <c r="AC1301" s="16"/>
      <c r="AF1301" s="212"/>
      <c r="AG1301" s="212"/>
      <c r="AH1301" s="212"/>
    </row>
    <row r="1302" spans="7:34" s="22" customFormat="1" ht="12.75">
      <c r="G1302" s="16"/>
      <c r="K1302" s="23"/>
      <c r="N1302" s="16"/>
      <c r="R1302" s="24"/>
      <c r="U1302" s="16"/>
      <c r="V1302" s="115"/>
      <c r="Z1302" s="24"/>
      <c r="AC1302" s="16"/>
      <c r="AF1302" s="212"/>
      <c r="AG1302" s="212"/>
      <c r="AH1302" s="212"/>
    </row>
    <row r="1303" spans="7:34" s="22" customFormat="1" ht="12.75">
      <c r="G1303" s="16"/>
      <c r="K1303" s="23"/>
      <c r="N1303" s="16"/>
      <c r="R1303" s="24"/>
      <c r="U1303" s="16"/>
      <c r="V1303" s="115"/>
      <c r="Z1303" s="24"/>
      <c r="AC1303" s="16"/>
      <c r="AF1303" s="212"/>
      <c r="AG1303" s="212"/>
      <c r="AH1303" s="212"/>
    </row>
    <row r="1304" spans="7:34" s="22" customFormat="1" ht="12.75">
      <c r="G1304" s="16"/>
      <c r="K1304" s="23"/>
      <c r="N1304" s="16"/>
      <c r="R1304" s="24"/>
      <c r="U1304" s="16"/>
      <c r="V1304" s="115"/>
      <c r="Z1304" s="24"/>
      <c r="AC1304" s="16"/>
      <c r="AF1304" s="212"/>
      <c r="AG1304" s="212"/>
      <c r="AH1304" s="212"/>
    </row>
    <row r="1305" spans="7:34" s="22" customFormat="1" ht="12.75">
      <c r="G1305" s="16"/>
      <c r="K1305" s="23"/>
      <c r="N1305" s="16"/>
      <c r="R1305" s="24"/>
      <c r="U1305" s="16"/>
      <c r="V1305" s="115"/>
      <c r="Z1305" s="24"/>
      <c r="AC1305" s="16"/>
      <c r="AF1305" s="212"/>
      <c r="AG1305" s="212"/>
      <c r="AH1305" s="212"/>
    </row>
    <row r="1306" spans="7:34" s="22" customFormat="1" ht="12.75">
      <c r="G1306" s="16"/>
      <c r="K1306" s="23"/>
      <c r="N1306" s="16"/>
      <c r="R1306" s="24"/>
      <c r="U1306" s="16"/>
      <c r="V1306" s="115"/>
      <c r="Z1306" s="24"/>
      <c r="AC1306" s="16"/>
      <c r="AF1306" s="212"/>
      <c r="AG1306" s="212"/>
      <c r="AH1306" s="212"/>
    </row>
    <row r="1307" spans="7:34" s="22" customFormat="1" ht="12.75">
      <c r="G1307" s="16"/>
      <c r="K1307" s="23"/>
      <c r="N1307" s="16"/>
      <c r="R1307" s="24"/>
      <c r="U1307" s="16"/>
      <c r="V1307" s="115"/>
      <c r="Z1307" s="24"/>
      <c r="AC1307" s="16"/>
      <c r="AF1307" s="212"/>
      <c r="AG1307" s="212"/>
      <c r="AH1307" s="212"/>
    </row>
    <row r="1308" spans="7:34" s="22" customFormat="1" ht="12.75">
      <c r="G1308" s="16"/>
      <c r="K1308" s="23"/>
      <c r="N1308" s="16"/>
      <c r="R1308" s="24"/>
      <c r="U1308" s="16"/>
      <c r="V1308" s="115"/>
      <c r="Z1308" s="24"/>
      <c r="AC1308" s="16"/>
      <c r="AF1308" s="212"/>
      <c r="AG1308" s="212"/>
      <c r="AH1308" s="212"/>
    </row>
    <row r="1309" spans="7:34" s="22" customFormat="1" ht="12.75">
      <c r="G1309" s="16"/>
      <c r="K1309" s="23"/>
      <c r="N1309" s="16"/>
      <c r="R1309" s="24"/>
      <c r="U1309" s="16"/>
      <c r="V1309" s="115"/>
      <c r="Z1309" s="24"/>
      <c r="AC1309" s="16"/>
      <c r="AF1309" s="212"/>
      <c r="AG1309" s="212"/>
      <c r="AH1309" s="212"/>
    </row>
    <row r="1310" spans="7:34" s="22" customFormat="1" ht="12.75">
      <c r="G1310" s="16"/>
      <c r="K1310" s="23"/>
      <c r="N1310" s="16"/>
      <c r="R1310" s="24"/>
      <c r="U1310" s="16"/>
      <c r="V1310" s="115"/>
      <c r="Z1310" s="24"/>
      <c r="AC1310" s="16"/>
      <c r="AF1310" s="212"/>
      <c r="AG1310" s="212"/>
      <c r="AH1310" s="212"/>
    </row>
    <row r="1311" spans="7:34" s="22" customFormat="1" ht="12.75">
      <c r="G1311" s="16"/>
      <c r="K1311" s="23"/>
      <c r="N1311" s="16"/>
      <c r="R1311" s="24"/>
      <c r="U1311" s="16"/>
      <c r="V1311" s="115"/>
      <c r="Z1311" s="24"/>
      <c r="AC1311" s="16"/>
      <c r="AF1311" s="212"/>
      <c r="AG1311" s="212"/>
      <c r="AH1311" s="212"/>
    </row>
    <row r="1312" spans="7:34" s="22" customFormat="1" ht="12.75">
      <c r="G1312" s="16"/>
      <c r="K1312" s="23"/>
      <c r="N1312" s="16"/>
      <c r="R1312" s="24"/>
      <c r="U1312" s="16"/>
      <c r="V1312" s="115"/>
      <c r="Z1312" s="24"/>
      <c r="AC1312" s="16"/>
      <c r="AF1312" s="212"/>
      <c r="AG1312" s="212"/>
      <c r="AH1312" s="212"/>
    </row>
    <row r="1313" spans="7:34" s="22" customFormat="1" ht="12.75">
      <c r="G1313" s="16"/>
      <c r="K1313" s="23"/>
      <c r="N1313" s="16"/>
      <c r="R1313" s="24"/>
      <c r="U1313" s="16"/>
      <c r="V1313" s="115"/>
      <c r="Z1313" s="24"/>
      <c r="AC1313" s="16"/>
      <c r="AF1313" s="212"/>
      <c r="AG1313" s="212"/>
      <c r="AH1313" s="212"/>
    </row>
    <row r="1314" spans="7:34" s="22" customFormat="1" ht="12.75">
      <c r="G1314" s="16"/>
      <c r="K1314" s="23"/>
      <c r="N1314" s="16"/>
      <c r="R1314" s="24"/>
      <c r="U1314" s="16"/>
      <c r="V1314" s="115"/>
      <c r="Z1314" s="24"/>
      <c r="AC1314" s="16"/>
      <c r="AF1314" s="212"/>
      <c r="AG1314" s="212"/>
      <c r="AH1314" s="212"/>
    </row>
    <row r="1315" spans="7:34" s="22" customFormat="1" ht="12.75">
      <c r="G1315" s="16"/>
      <c r="K1315" s="23"/>
      <c r="N1315" s="16"/>
      <c r="R1315" s="24"/>
      <c r="U1315" s="16"/>
      <c r="V1315" s="115"/>
      <c r="Z1315" s="24"/>
      <c r="AC1315" s="16"/>
      <c r="AF1315" s="212"/>
      <c r="AG1315" s="212"/>
      <c r="AH1315" s="212"/>
    </row>
    <row r="1316" spans="7:34" s="22" customFormat="1" ht="12.75">
      <c r="G1316" s="16"/>
      <c r="K1316" s="23"/>
      <c r="N1316" s="16"/>
      <c r="R1316" s="24"/>
      <c r="U1316" s="16"/>
      <c r="V1316" s="115"/>
      <c r="Z1316" s="24"/>
      <c r="AC1316" s="16"/>
      <c r="AF1316" s="212"/>
      <c r="AG1316" s="212"/>
      <c r="AH1316" s="212"/>
    </row>
    <row r="1317" spans="7:34" s="22" customFormat="1" ht="12.75">
      <c r="G1317" s="16"/>
      <c r="K1317" s="23"/>
      <c r="N1317" s="16"/>
      <c r="R1317" s="24"/>
      <c r="U1317" s="16"/>
      <c r="V1317" s="115"/>
      <c r="Z1317" s="24"/>
      <c r="AC1317" s="16"/>
      <c r="AF1317" s="212"/>
      <c r="AG1317" s="212"/>
      <c r="AH1317" s="212"/>
    </row>
    <row r="1318" spans="7:34" s="22" customFormat="1" ht="12.75">
      <c r="G1318" s="16"/>
      <c r="K1318" s="23"/>
      <c r="N1318" s="16"/>
      <c r="R1318" s="24"/>
      <c r="U1318" s="16"/>
      <c r="V1318" s="115"/>
      <c r="Z1318" s="24"/>
      <c r="AC1318" s="16"/>
      <c r="AF1318" s="212"/>
      <c r="AG1318" s="212"/>
      <c r="AH1318" s="212"/>
    </row>
    <row r="1319" spans="7:34" s="22" customFormat="1" ht="12.75">
      <c r="G1319" s="16"/>
      <c r="K1319" s="23"/>
      <c r="N1319" s="16"/>
      <c r="R1319" s="24"/>
      <c r="U1319" s="16"/>
      <c r="V1319" s="115"/>
      <c r="Z1319" s="24"/>
      <c r="AC1319" s="16"/>
      <c r="AF1319" s="212"/>
      <c r="AG1319" s="212"/>
      <c r="AH1319" s="212"/>
    </row>
    <row r="1320" spans="7:34" s="22" customFormat="1" ht="12.75">
      <c r="G1320" s="16"/>
      <c r="K1320" s="23"/>
      <c r="N1320" s="16"/>
      <c r="R1320" s="24"/>
      <c r="U1320" s="16"/>
      <c r="V1320" s="115"/>
      <c r="Z1320" s="24"/>
      <c r="AC1320" s="16"/>
      <c r="AF1320" s="212"/>
      <c r="AG1320" s="212"/>
      <c r="AH1320" s="212"/>
    </row>
    <row r="1321" spans="7:34" s="22" customFormat="1" ht="12.75">
      <c r="G1321" s="16"/>
      <c r="K1321" s="23"/>
      <c r="N1321" s="16"/>
      <c r="R1321" s="24"/>
      <c r="U1321" s="16"/>
      <c r="V1321" s="115"/>
      <c r="Z1321" s="24"/>
      <c r="AC1321" s="16"/>
      <c r="AF1321" s="212"/>
      <c r="AG1321" s="212"/>
      <c r="AH1321" s="212"/>
    </row>
    <row r="1322" spans="7:34" s="22" customFormat="1" ht="12.75">
      <c r="G1322" s="16"/>
      <c r="K1322" s="23"/>
      <c r="N1322" s="16"/>
      <c r="R1322" s="24"/>
      <c r="U1322" s="16"/>
      <c r="V1322" s="115"/>
      <c r="Z1322" s="24"/>
      <c r="AC1322" s="16"/>
      <c r="AF1322" s="212"/>
      <c r="AG1322" s="212"/>
      <c r="AH1322" s="212"/>
    </row>
    <row r="1323" spans="7:34" s="22" customFormat="1" ht="12.75">
      <c r="G1323" s="16"/>
      <c r="K1323" s="23"/>
      <c r="N1323" s="16"/>
      <c r="R1323" s="24"/>
      <c r="U1323" s="16"/>
      <c r="V1323" s="115"/>
      <c r="Z1323" s="24"/>
      <c r="AC1323" s="16"/>
      <c r="AF1323" s="212"/>
      <c r="AG1323" s="212"/>
      <c r="AH1323" s="212"/>
    </row>
    <row r="1324" spans="7:34" s="22" customFormat="1" ht="12.75">
      <c r="G1324" s="16"/>
      <c r="K1324" s="23"/>
      <c r="N1324" s="16"/>
      <c r="R1324" s="24"/>
      <c r="U1324" s="16"/>
      <c r="V1324" s="115"/>
      <c r="Z1324" s="24"/>
      <c r="AC1324" s="16"/>
      <c r="AF1324" s="212"/>
      <c r="AG1324" s="212"/>
      <c r="AH1324" s="212"/>
    </row>
    <row r="1325" spans="7:34" s="22" customFormat="1" ht="12.75">
      <c r="G1325" s="16"/>
      <c r="K1325" s="23"/>
      <c r="N1325" s="16"/>
      <c r="R1325" s="24"/>
      <c r="U1325" s="16"/>
      <c r="V1325" s="115"/>
      <c r="Z1325" s="24"/>
      <c r="AC1325" s="16"/>
      <c r="AF1325" s="212"/>
      <c r="AG1325" s="212"/>
      <c r="AH1325" s="212"/>
    </row>
    <row r="1326" spans="7:34" s="22" customFormat="1" ht="12.75">
      <c r="G1326" s="16"/>
      <c r="K1326" s="23"/>
      <c r="N1326" s="16"/>
      <c r="R1326" s="24"/>
      <c r="U1326" s="16"/>
      <c r="V1326" s="115"/>
      <c r="Z1326" s="24"/>
      <c r="AC1326" s="16"/>
      <c r="AF1326" s="212"/>
      <c r="AG1326" s="212"/>
      <c r="AH1326" s="212"/>
    </row>
    <row r="1327" spans="7:34" s="22" customFormat="1" ht="12.75">
      <c r="G1327" s="16"/>
      <c r="K1327" s="23"/>
      <c r="N1327" s="16"/>
      <c r="R1327" s="24"/>
      <c r="U1327" s="16"/>
      <c r="V1327" s="115"/>
      <c r="Z1327" s="24"/>
      <c r="AC1327" s="16"/>
      <c r="AF1327" s="212"/>
      <c r="AG1327" s="212"/>
      <c r="AH1327" s="212"/>
    </row>
    <row r="1328" spans="7:34" s="22" customFormat="1" ht="12.75">
      <c r="G1328" s="16"/>
      <c r="K1328" s="23"/>
      <c r="N1328" s="16"/>
      <c r="R1328" s="24"/>
      <c r="U1328" s="16"/>
      <c r="V1328" s="115"/>
      <c r="Z1328" s="24"/>
      <c r="AC1328" s="16"/>
      <c r="AF1328" s="212"/>
      <c r="AG1328" s="212"/>
      <c r="AH1328" s="212"/>
    </row>
    <row r="1329" spans="7:34" s="22" customFormat="1" ht="12.75">
      <c r="G1329" s="16"/>
      <c r="K1329" s="23"/>
      <c r="N1329" s="16"/>
      <c r="R1329" s="24"/>
      <c r="U1329" s="16"/>
      <c r="V1329" s="115"/>
      <c r="Z1329" s="24"/>
      <c r="AC1329" s="16"/>
      <c r="AF1329" s="212"/>
      <c r="AG1329" s="212"/>
      <c r="AH1329" s="212"/>
    </row>
    <row r="1330" spans="7:34" s="22" customFormat="1" ht="12.75">
      <c r="G1330" s="16"/>
      <c r="K1330" s="23"/>
      <c r="N1330" s="16"/>
      <c r="R1330" s="24"/>
      <c r="U1330" s="16"/>
      <c r="V1330" s="115"/>
      <c r="Z1330" s="24"/>
      <c r="AC1330" s="16"/>
      <c r="AF1330" s="212"/>
      <c r="AG1330" s="212"/>
      <c r="AH1330" s="212"/>
    </row>
    <row r="1331" spans="7:34" s="22" customFormat="1" ht="12.75">
      <c r="G1331" s="16"/>
      <c r="K1331" s="23"/>
      <c r="N1331" s="16"/>
      <c r="R1331" s="24"/>
      <c r="U1331" s="16"/>
      <c r="V1331" s="115"/>
      <c r="Z1331" s="24"/>
      <c r="AC1331" s="16"/>
      <c r="AF1331" s="212"/>
      <c r="AG1331" s="212"/>
      <c r="AH1331" s="212"/>
    </row>
    <row r="1332" spans="7:34" s="22" customFormat="1" ht="12.75">
      <c r="G1332" s="16"/>
      <c r="K1332" s="23"/>
      <c r="N1332" s="16"/>
      <c r="R1332" s="24"/>
      <c r="U1332" s="16"/>
      <c r="V1332" s="115"/>
      <c r="Z1332" s="24"/>
      <c r="AC1332" s="16"/>
      <c r="AF1332" s="212"/>
      <c r="AG1332" s="212"/>
      <c r="AH1332" s="212"/>
    </row>
    <row r="1333" spans="7:34" s="22" customFormat="1" ht="12.75">
      <c r="G1333" s="16"/>
      <c r="K1333" s="23"/>
      <c r="N1333" s="16"/>
      <c r="R1333" s="24"/>
      <c r="U1333" s="16"/>
      <c r="V1333" s="115"/>
      <c r="Z1333" s="24"/>
      <c r="AC1333" s="16"/>
      <c r="AF1333" s="212"/>
      <c r="AG1333" s="212"/>
      <c r="AH1333" s="212"/>
    </row>
    <row r="1334" spans="7:34" s="22" customFormat="1" ht="12.75">
      <c r="G1334" s="16"/>
      <c r="K1334" s="23"/>
      <c r="N1334" s="16"/>
      <c r="R1334" s="24"/>
      <c r="U1334" s="16"/>
      <c r="V1334" s="115"/>
      <c r="Z1334" s="24"/>
      <c r="AC1334" s="16"/>
      <c r="AF1334" s="212"/>
      <c r="AG1334" s="212"/>
      <c r="AH1334" s="212"/>
    </row>
    <row r="1335" spans="7:34" s="22" customFormat="1" ht="12.75">
      <c r="G1335" s="16"/>
      <c r="K1335" s="23"/>
      <c r="N1335" s="16"/>
      <c r="R1335" s="24"/>
      <c r="U1335" s="16"/>
      <c r="V1335" s="115"/>
      <c r="Z1335" s="24"/>
      <c r="AC1335" s="16"/>
      <c r="AF1335" s="212"/>
      <c r="AG1335" s="212"/>
      <c r="AH1335" s="212"/>
    </row>
    <row r="1336" spans="7:34" s="22" customFormat="1" ht="12.75">
      <c r="G1336" s="16"/>
      <c r="K1336" s="23"/>
      <c r="N1336" s="16"/>
      <c r="R1336" s="24"/>
      <c r="U1336" s="16"/>
      <c r="V1336" s="115"/>
      <c r="Z1336" s="24"/>
      <c r="AC1336" s="16"/>
      <c r="AF1336" s="212"/>
      <c r="AG1336" s="212"/>
      <c r="AH1336" s="212"/>
    </row>
    <row r="1337" spans="7:34" s="22" customFormat="1" ht="12.75">
      <c r="G1337" s="16"/>
      <c r="K1337" s="23"/>
      <c r="N1337" s="16"/>
      <c r="R1337" s="24"/>
      <c r="U1337" s="16"/>
      <c r="V1337" s="115"/>
      <c r="Z1337" s="24"/>
      <c r="AC1337" s="16"/>
      <c r="AF1337" s="212"/>
      <c r="AG1337" s="212"/>
      <c r="AH1337" s="212"/>
    </row>
    <row r="1338" spans="7:34" s="22" customFormat="1" ht="12.75">
      <c r="G1338" s="16"/>
      <c r="K1338" s="23"/>
      <c r="N1338" s="16"/>
      <c r="R1338" s="24"/>
      <c r="U1338" s="16"/>
      <c r="V1338" s="115"/>
      <c r="Z1338" s="24"/>
      <c r="AC1338" s="16"/>
      <c r="AF1338" s="212"/>
      <c r="AG1338" s="212"/>
      <c r="AH1338" s="212"/>
    </row>
    <row r="1339" spans="7:34" s="22" customFormat="1" ht="12.75">
      <c r="G1339" s="16"/>
      <c r="K1339" s="23"/>
      <c r="N1339" s="16"/>
      <c r="R1339" s="24"/>
      <c r="U1339" s="16"/>
      <c r="V1339" s="115"/>
      <c r="Z1339" s="24"/>
      <c r="AC1339" s="16"/>
      <c r="AF1339" s="212"/>
      <c r="AG1339" s="212"/>
      <c r="AH1339" s="212"/>
    </row>
    <row r="1340" spans="7:34" s="22" customFormat="1" ht="12.75">
      <c r="G1340" s="16"/>
      <c r="K1340" s="23"/>
      <c r="N1340" s="16"/>
      <c r="R1340" s="24"/>
      <c r="U1340" s="16"/>
      <c r="V1340" s="115"/>
      <c r="Z1340" s="24"/>
      <c r="AC1340" s="16"/>
      <c r="AF1340" s="212"/>
      <c r="AG1340" s="212"/>
      <c r="AH1340" s="212"/>
    </row>
    <row r="1341" spans="7:34" s="22" customFormat="1" ht="12.75">
      <c r="G1341" s="16"/>
      <c r="K1341" s="23"/>
      <c r="N1341" s="16"/>
      <c r="R1341" s="24"/>
      <c r="U1341" s="16"/>
      <c r="V1341" s="115"/>
      <c r="Z1341" s="24"/>
      <c r="AC1341" s="16"/>
      <c r="AF1341" s="212"/>
      <c r="AG1341" s="212"/>
      <c r="AH1341" s="212"/>
    </row>
    <row r="1342" spans="7:34" s="22" customFormat="1" ht="12.75">
      <c r="G1342" s="16"/>
      <c r="K1342" s="23"/>
      <c r="N1342" s="16"/>
      <c r="R1342" s="24"/>
      <c r="U1342" s="16"/>
      <c r="V1342" s="115"/>
      <c r="Z1342" s="24"/>
      <c r="AC1342" s="16"/>
      <c r="AF1342" s="212"/>
      <c r="AG1342" s="212"/>
      <c r="AH1342" s="212"/>
    </row>
    <row r="1343" spans="7:34" s="22" customFormat="1" ht="12.75">
      <c r="G1343" s="16"/>
      <c r="K1343" s="23"/>
      <c r="N1343" s="16"/>
      <c r="R1343" s="24"/>
      <c r="U1343" s="16"/>
      <c r="V1343" s="115"/>
      <c r="Z1343" s="24"/>
      <c r="AC1343" s="16"/>
      <c r="AF1343" s="212"/>
      <c r="AG1343" s="212"/>
      <c r="AH1343" s="212"/>
    </row>
    <row r="1344" spans="7:34" s="22" customFormat="1" ht="12.75">
      <c r="G1344" s="16"/>
      <c r="K1344" s="23"/>
      <c r="N1344" s="16"/>
      <c r="R1344" s="24"/>
      <c r="U1344" s="16"/>
      <c r="V1344" s="115"/>
      <c r="Z1344" s="24"/>
      <c r="AC1344" s="16"/>
      <c r="AF1344" s="212"/>
      <c r="AG1344" s="212"/>
      <c r="AH1344" s="212"/>
    </row>
    <row r="1345" spans="7:34" s="22" customFormat="1" ht="12.75">
      <c r="G1345" s="16"/>
      <c r="K1345" s="23"/>
      <c r="N1345" s="16"/>
      <c r="R1345" s="24"/>
      <c r="U1345" s="16"/>
      <c r="V1345" s="115"/>
      <c r="Z1345" s="24"/>
      <c r="AC1345" s="16"/>
      <c r="AF1345" s="212"/>
      <c r="AG1345" s="212"/>
      <c r="AH1345" s="212"/>
    </row>
    <row r="1346" spans="7:34" s="22" customFormat="1" ht="12.75">
      <c r="G1346" s="16"/>
      <c r="K1346" s="23"/>
      <c r="N1346" s="16"/>
      <c r="R1346" s="24"/>
      <c r="U1346" s="16"/>
      <c r="V1346" s="115"/>
      <c r="Z1346" s="24"/>
      <c r="AC1346" s="16"/>
      <c r="AF1346" s="212"/>
      <c r="AG1346" s="212"/>
      <c r="AH1346" s="212"/>
    </row>
    <row r="1347" spans="7:34" s="22" customFormat="1" ht="12.75">
      <c r="G1347" s="16"/>
      <c r="K1347" s="23"/>
      <c r="N1347" s="16"/>
      <c r="R1347" s="24"/>
      <c r="U1347" s="16"/>
      <c r="V1347" s="115"/>
      <c r="Z1347" s="24"/>
      <c r="AC1347" s="16"/>
      <c r="AF1347" s="212"/>
      <c r="AG1347" s="212"/>
      <c r="AH1347" s="212"/>
    </row>
    <row r="1348" spans="7:34" s="22" customFormat="1" ht="12.75">
      <c r="G1348" s="16"/>
      <c r="K1348" s="23"/>
      <c r="N1348" s="16"/>
      <c r="R1348" s="24"/>
      <c r="U1348" s="16"/>
      <c r="V1348" s="115"/>
      <c r="Z1348" s="24"/>
      <c r="AC1348" s="16"/>
      <c r="AF1348" s="212"/>
      <c r="AG1348" s="212"/>
      <c r="AH1348" s="212"/>
    </row>
    <row r="1349" spans="7:34" s="22" customFormat="1" ht="12.75">
      <c r="G1349" s="16"/>
      <c r="K1349" s="23"/>
      <c r="N1349" s="16"/>
      <c r="R1349" s="24"/>
      <c r="U1349" s="16"/>
      <c r="V1349" s="115"/>
      <c r="Z1349" s="24"/>
      <c r="AC1349" s="16"/>
      <c r="AF1349" s="212"/>
      <c r="AG1349" s="212"/>
      <c r="AH1349" s="212"/>
    </row>
    <row r="1350" spans="7:34" s="22" customFormat="1" ht="12.75">
      <c r="G1350" s="16"/>
      <c r="K1350" s="23"/>
      <c r="N1350" s="16"/>
      <c r="R1350" s="24"/>
      <c r="U1350" s="16"/>
      <c r="V1350" s="115"/>
      <c r="Z1350" s="24"/>
      <c r="AC1350" s="16"/>
      <c r="AF1350" s="212"/>
      <c r="AG1350" s="212"/>
      <c r="AH1350" s="212"/>
    </row>
    <row r="1351" spans="7:34" s="22" customFormat="1" ht="12.75">
      <c r="G1351" s="16"/>
      <c r="K1351" s="23"/>
      <c r="N1351" s="16"/>
      <c r="R1351" s="24"/>
      <c r="U1351" s="16"/>
      <c r="V1351" s="115"/>
      <c r="Z1351" s="24"/>
      <c r="AC1351" s="16"/>
      <c r="AF1351" s="212"/>
      <c r="AG1351" s="212"/>
      <c r="AH1351" s="212"/>
    </row>
    <row r="1352" spans="7:34" s="22" customFormat="1" ht="12.75">
      <c r="G1352" s="16"/>
      <c r="K1352" s="23"/>
      <c r="N1352" s="16"/>
      <c r="R1352" s="24"/>
      <c r="U1352" s="16"/>
      <c r="V1352" s="115"/>
      <c r="Z1352" s="24"/>
      <c r="AC1352" s="16"/>
      <c r="AF1352" s="212"/>
      <c r="AG1352" s="212"/>
      <c r="AH1352" s="212"/>
    </row>
    <row r="1353" spans="7:34" s="22" customFormat="1" ht="12.75">
      <c r="G1353" s="16"/>
      <c r="K1353" s="23"/>
      <c r="N1353" s="16"/>
      <c r="R1353" s="24"/>
      <c r="U1353" s="16"/>
      <c r="V1353" s="115"/>
      <c r="Z1353" s="24"/>
      <c r="AC1353" s="16"/>
      <c r="AF1353" s="212"/>
      <c r="AG1353" s="212"/>
      <c r="AH1353" s="212"/>
    </row>
    <row r="1354" spans="7:34" s="22" customFormat="1" ht="12.75">
      <c r="G1354" s="16"/>
      <c r="K1354" s="23"/>
      <c r="N1354" s="16"/>
      <c r="R1354" s="24"/>
      <c r="U1354" s="16"/>
      <c r="V1354" s="115"/>
      <c r="Z1354" s="24"/>
      <c r="AC1354" s="16"/>
      <c r="AF1354" s="212"/>
      <c r="AG1354" s="212"/>
      <c r="AH1354" s="212"/>
    </row>
    <row r="1355" spans="7:34" s="22" customFormat="1" ht="12.75">
      <c r="G1355" s="16"/>
      <c r="K1355" s="23"/>
      <c r="N1355" s="16"/>
      <c r="R1355" s="24"/>
      <c r="U1355" s="16"/>
      <c r="V1355" s="115"/>
      <c r="Z1355" s="24"/>
      <c r="AC1355" s="16"/>
      <c r="AF1355" s="212"/>
      <c r="AG1355" s="212"/>
      <c r="AH1355" s="212"/>
    </row>
    <row r="1356" spans="7:34" s="22" customFormat="1" ht="12.75">
      <c r="G1356" s="16"/>
      <c r="K1356" s="23"/>
      <c r="N1356" s="16"/>
      <c r="R1356" s="24"/>
      <c r="U1356" s="16"/>
      <c r="V1356" s="115"/>
      <c r="Z1356" s="24"/>
      <c r="AC1356" s="16"/>
      <c r="AF1356" s="212"/>
      <c r="AG1356" s="212"/>
      <c r="AH1356" s="212"/>
    </row>
    <row r="1357" spans="7:34" s="22" customFormat="1" ht="12.75">
      <c r="G1357" s="16"/>
      <c r="K1357" s="23"/>
      <c r="N1357" s="16"/>
      <c r="R1357" s="24"/>
      <c r="U1357" s="16"/>
      <c r="V1357" s="115"/>
      <c r="Z1357" s="24"/>
      <c r="AC1357" s="16"/>
      <c r="AF1357" s="212"/>
      <c r="AG1357" s="212"/>
      <c r="AH1357" s="212"/>
    </row>
    <row r="1358" spans="7:34" s="22" customFormat="1" ht="12.75">
      <c r="G1358" s="16"/>
      <c r="K1358" s="23"/>
      <c r="N1358" s="16"/>
      <c r="R1358" s="24"/>
      <c r="U1358" s="16"/>
      <c r="V1358" s="115"/>
      <c r="Z1358" s="24"/>
      <c r="AC1358" s="16"/>
      <c r="AF1358" s="212"/>
      <c r="AG1358" s="212"/>
      <c r="AH1358" s="212"/>
    </row>
    <row r="1359" spans="7:34" s="22" customFormat="1" ht="12.75">
      <c r="G1359" s="16"/>
      <c r="K1359" s="23"/>
      <c r="N1359" s="16"/>
      <c r="R1359" s="24"/>
      <c r="U1359" s="16"/>
      <c r="V1359" s="115"/>
      <c r="Z1359" s="24"/>
      <c r="AC1359" s="16"/>
      <c r="AF1359" s="212"/>
      <c r="AG1359" s="212"/>
      <c r="AH1359" s="212"/>
    </row>
    <row r="1360" spans="7:34" s="22" customFormat="1" ht="12.75">
      <c r="G1360" s="16"/>
      <c r="K1360" s="23"/>
      <c r="N1360" s="16"/>
      <c r="R1360" s="24"/>
      <c r="U1360" s="16"/>
      <c r="V1360" s="115"/>
      <c r="Z1360" s="24"/>
      <c r="AC1360" s="16"/>
      <c r="AF1360" s="212"/>
      <c r="AG1360" s="212"/>
      <c r="AH1360" s="212"/>
    </row>
    <row r="1361" spans="7:34" s="22" customFormat="1" ht="12.75">
      <c r="G1361" s="16"/>
      <c r="K1361" s="23"/>
      <c r="N1361" s="16"/>
      <c r="R1361" s="24"/>
      <c r="U1361" s="16"/>
      <c r="V1361" s="115"/>
      <c r="Z1361" s="24"/>
      <c r="AC1361" s="16"/>
      <c r="AF1361" s="212"/>
      <c r="AG1361" s="212"/>
      <c r="AH1361" s="212"/>
    </row>
    <row r="1362" spans="7:34" s="22" customFormat="1" ht="12.75">
      <c r="G1362" s="16"/>
      <c r="K1362" s="23"/>
      <c r="N1362" s="16"/>
      <c r="R1362" s="24"/>
      <c r="U1362" s="16"/>
      <c r="V1362" s="115"/>
      <c r="Z1362" s="24"/>
      <c r="AC1362" s="16"/>
      <c r="AF1362" s="212"/>
      <c r="AG1362" s="212"/>
      <c r="AH1362" s="212"/>
    </row>
    <row r="1363" spans="7:34" s="22" customFormat="1" ht="12.75">
      <c r="G1363" s="16"/>
      <c r="K1363" s="23"/>
      <c r="N1363" s="16"/>
      <c r="R1363" s="24"/>
      <c r="U1363" s="16"/>
      <c r="V1363" s="115"/>
      <c r="Z1363" s="24"/>
      <c r="AC1363" s="16"/>
      <c r="AF1363" s="212"/>
      <c r="AG1363" s="212"/>
      <c r="AH1363" s="212"/>
    </row>
    <row r="1364" spans="7:34" s="22" customFormat="1" ht="12.75">
      <c r="G1364" s="16"/>
      <c r="K1364" s="23"/>
      <c r="N1364" s="16"/>
      <c r="R1364" s="24"/>
      <c r="U1364" s="16"/>
      <c r="V1364" s="115"/>
      <c r="Z1364" s="24"/>
      <c r="AC1364" s="16"/>
      <c r="AF1364" s="212"/>
      <c r="AG1364" s="212"/>
      <c r="AH1364" s="212"/>
    </row>
    <row r="1365" spans="7:34" s="22" customFormat="1" ht="12.75">
      <c r="G1365" s="16"/>
      <c r="K1365" s="23"/>
      <c r="N1365" s="16"/>
      <c r="R1365" s="24"/>
      <c r="U1365" s="16"/>
      <c r="V1365" s="115"/>
      <c r="Z1365" s="24"/>
      <c r="AC1365" s="16"/>
      <c r="AF1365" s="212"/>
      <c r="AG1365" s="212"/>
      <c r="AH1365" s="212"/>
    </row>
    <row r="1366" spans="7:34" s="22" customFormat="1" ht="12.75">
      <c r="G1366" s="16"/>
      <c r="K1366" s="23"/>
      <c r="N1366" s="16"/>
      <c r="R1366" s="24"/>
      <c r="U1366" s="16"/>
      <c r="V1366" s="115"/>
      <c r="Z1366" s="24"/>
      <c r="AC1366" s="16"/>
      <c r="AF1366" s="212"/>
      <c r="AG1366" s="212"/>
      <c r="AH1366" s="212"/>
    </row>
    <row r="1367" spans="7:34" s="22" customFormat="1" ht="12.75">
      <c r="G1367" s="16"/>
      <c r="K1367" s="23"/>
      <c r="N1367" s="16"/>
      <c r="R1367" s="24"/>
      <c r="U1367" s="16"/>
      <c r="V1367" s="115"/>
      <c r="Z1367" s="24"/>
      <c r="AC1367" s="16"/>
      <c r="AF1367" s="212"/>
      <c r="AG1367" s="212"/>
      <c r="AH1367" s="212"/>
    </row>
    <row r="1368" spans="7:34" s="22" customFormat="1" ht="12.75">
      <c r="G1368" s="16"/>
      <c r="K1368" s="23"/>
      <c r="N1368" s="16"/>
      <c r="R1368" s="24"/>
      <c r="U1368" s="16"/>
      <c r="V1368" s="115"/>
      <c r="Z1368" s="24"/>
      <c r="AC1368" s="16"/>
      <c r="AF1368" s="212"/>
      <c r="AG1368" s="212"/>
      <c r="AH1368" s="212"/>
    </row>
    <row r="1369" spans="7:34" s="22" customFormat="1" ht="12.75">
      <c r="G1369" s="16"/>
      <c r="K1369" s="23"/>
      <c r="N1369" s="16"/>
      <c r="R1369" s="24"/>
      <c r="U1369" s="16"/>
      <c r="V1369" s="115"/>
      <c r="Z1369" s="24"/>
      <c r="AC1369" s="16"/>
      <c r="AF1369" s="212"/>
      <c r="AG1369" s="212"/>
      <c r="AH1369" s="212"/>
    </row>
    <row r="1370" spans="7:34" s="22" customFormat="1" ht="12.75">
      <c r="G1370" s="16"/>
      <c r="K1370" s="23"/>
      <c r="N1370" s="16"/>
      <c r="R1370" s="24"/>
      <c r="U1370" s="16"/>
      <c r="V1370" s="115"/>
      <c r="Z1370" s="24"/>
      <c r="AC1370" s="16"/>
      <c r="AF1370" s="212"/>
      <c r="AG1370" s="212"/>
      <c r="AH1370" s="212"/>
    </row>
    <row r="1371" spans="7:34" s="22" customFormat="1" ht="12.75">
      <c r="G1371" s="16"/>
      <c r="K1371" s="23"/>
      <c r="N1371" s="16"/>
      <c r="R1371" s="24"/>
      <c r="U1371" s="16"/>
      <c r="V1371" s="115"/>
      <c r="Z1371" s="24"/>
      <c r="AC1371" s="16"/>
      <c r="AF1371" s="212"/>
      <c r="AG1371" s="212"/>
      <c r="AH1371" s="212"/>
    </row>
    <row r="1372" spans="7:34" s="22" customFormat="1" ht="12.75">
      <c r="G1372" s="16"/>
      <c r="K1372" s="23"/>
      <c r="N1372" s="16"/>
      <c r="R1372" s="24"/>
      <c r="U1372" s="16"/>
      <c r="V1372" s="115"/>
      <c r="Z1372" s="24"/>
      <c r="AC1372" s="16"/>
      <c r="AF1372" s="212"/>
      <c r="AG1372" s="212"/>
      <c r="AH1372" s="212"/>
    </row>
    <row r="1373" spans="7:34" s="22" customFormat="1" ht="12.75">
      <c r="G1373" s="16"/>
      <c r="K1373" s="23"/>
      <c r="N1373" s="16"/>
      <c r="R1373" s="24"/>
      <c r="U1373" s="16"/>
      <c r="V1373" s="115"/>
      <c r="Z1373" s="24"/>
      <c r="AC1373" s="16"/>
      <c r="AF1373" s="212"/>
      <c r="AG1373" s="212"/>
      <c r="AH1373" s="212"/>
    </row>
    <row r="1374" spans="7:34" s="22" customFormat="1" ht="12.75">
      <c r="G1374" s="16"/>
      <c r="K1374" s="23"/>
      <c r="N1374" s="16"/>
      <c r="R1374" s="24"/>
      <c r="U1374" s="16"/>
      <c r="V1374" s="115"/>
      <c r="Z1374" s="24"/>
      <c r="AC1374" s="16"/>
      <c r="AF1374" s="212"/>
      <c r="AG1374" s="212"/>
      <c r="AH1374" s="212"/>
    </row>
    <row r="1375" spans="7:34" s="22" customFormat="1" ht="12.75">
      <c r="G1375" s="16"/>
      <c r="K1375" s="23"/>
      <c r="N1375" s="16"/>
      <c r="R1375" s="24"/>
      <c r="U1375" s="16"/>
      <c r="V1375" s="115"/>
      <c r="Z1375" s="24"/>
      <c r="AC1375" s="16"/>
      <c r="AF1375" s="212"/>
      <c r="AG1375" s="212"/>
      <c r="AH1375" s="212"/>
    </row>
    <row r="1376" spans="7:34" s="22" customFormat="1" ht="12.75">
      <c r="G1376" s="16"/>
      <c r="K1376" s="23"/>
      <c r="N1376" s="16"/>
      <c r="R1376" s="24"/>
      <c r="U1376" s="16"/>
      <c r="V1376" s="115"/>
      <c r="Z1376" s="24"/>
      <c r="AC1376" s="16"/>
      <c r="AF1376" s="212"/>
      <c r="AG1376" s="212"/>
      <c r="AH1376" s="212"/>
    </row>
    <row r="1377" spans="7:34" s="22" customFormat="1" ht="12.75">
      <c r="G1377" s="16"/>
      <c r="K1377" s="23"/>
      <c r="N1377" s="16"/>
      <c r="R1377" s="24"/>
      <c r="U1377" s="16"/>
      <c r="V1377" s="115"/>
      <c r="Z1377" s="24"/>
      <c r="AC1377" s="16"/>
      <c r="AF1377" s="212"/>
      <c r="AG1377" s="212"/>
      <c r="AH1377" s="212"/>
    </row>
    <row r="1378" spans="7:34" s="22" customFormat="1" ht="12.75">
      <c r="G1378" s="16"/>
      <c r="K1378" s="23"/>
      <c r="N1378" s="16"/>
      <c r="R1378" s="24"/>
      <c r="U1378" s="16"/>
      <c r="V1378" s="115"/>
      <c r="Z1378" s="24"/>
      <c r="AC1378" s="16"/>
      <c r="AF1378" s="212"/>
      <c r="AG1378" s="212"/>
      <c r="AH1378" s="212"/>
    </row>
    <row r="1379" spans="7:34" s="22" customFormat="1" ht="12.75">
      <c r="G1379" s="16"/>
      <c r="K1379" s="23"/>
      <c r="N1379" s="16"/>
      <c r="R1379" s="24"/>
      <c r="U1379" s="16"/>
      <c r="V1379" s="115"/>
      <c r="Z1379" s="24"/>
      <c r="AC1379" s="16"/>
      <c r="AF1379" s="212"/>
      <c r="AG1379" s="212"/>
      <c r="AH1379" s="212"/>
    </row>
    <row r="1380" spans="7:34" s="22" customFormat="1" ht="12.75">
      <c r="G1380" s="16"/>
      <c r="K1380" s="23"/>
      <c r="N1380" s="16"/>
      <c r="R1380" s="24"/>
      <c r="U1380" s="16"/>
      <c r="V1380" s="115"/>
      <c r="Z1380" s="24"/>
      <c r="AC1380" s="16"/>
      <c r="AF1380" s="212"/>
      <c r="AG1380" s="212"/>
      <c r="AH1380" s="212"/>
    </row>
    <row r="1381" spans="7:34" s="22" customFormat="1" ht="12.75">
      <c r="G1381" s="16"/>
      <c r="K1381" s="23"/>
      <c r="N1381" s="16"/>
      <c r="R1381" s="24"/>
      <c r="U1381" s="16"/>
      <c r="V1381" s="115"/>
      <c r="Z1381" s="24"/>
      <c r="AC1381" s="16"/>
      <c r="AF1381" s="212"/>
      <c r="AG1381" s="212"/>
      <c r="AH1381" s="212"/>
    </row>
    <row r="1382" spans="7:34" s="22" customFormat="1" ht="12.75">
      <c r="G1382" s="16"/>
      <c r="K1382" s="23"/>
      <c r="N1382" s="16"/>
      <c r="R1382" s="24"/>
      <c r="U1382" s="16"/>
      <c r="V1382" s="115"/>
      <c r="Z1382" s="24"/>
      <c r="AC1382" s="16"/>
      <c r="AF1382" s="212"/>
      <c r="AG1382" s="212"/>
      <c r="AH1382" s="212"/>
    </row>
    <row r="1383" spans="7:34" s="22" customFormat="1" ht="12.75">
      <c r="G1383" s="16"/>
      <c r="K1383" s="23"/>
      <c r="N1383" s="16"/>
      <c r="R1383" s="24"/>
      <c r="U1383" s="16"/>
      <c r="V1383" s="115"/>
      <c r="Z1383" s="24"/>
      <c r="AC1383" s="16"/>
      <c r="AF1383" s="212"/>
      <c r="AG1383" s="212"/>
      <c r="AH1383" s="212"/>
    </row>
    <row r="1384" spans="7:34" s="22" customFormat="1" ht="12.75">
      <c r="G1384" s="16"/>
      <c r="K1384" s="23"/>
      <c r="N1384" s="16"/>
      <c r="R1384" s="24"/>
      <c r="U1384" s="16"/>
      <c r="V1384" s="115"/>
      <c r="Z1384" s="24"/>
      <c r="AC1384" s="16"/>
      <c r="AF1384" s="212"/>
      <c r="AG1384" s="212"/>
      <c r="AH1384" s="212"/>
    </row>
    <row r="1385" spans="7:34" s="22" customFormat="1" ht="12.75">
      <c r="G1385" s="16"/>
      <c r="K1385" s="23"/>
      <c r="N1385" s="16"/>
      <c r="R1385" s="24"/>
      <c r="U1385" s="16"/>
      <c r="V1385" s="115"/>
      <c r="Z1385" s="24"/>
      <c r="AC1385" s="16"/>
      <c r="AF1385" s="212"/>
      <c r="AG1385" s="212"/>
      <c r="AH1385" s="212"/>
    </row>
    <row r="1386" spans="7:34" s="22" customFormat="1" ht="12.75">
      <c r="G1386" s="16"/>
      <c r="K1386" s="23"/>
      <c r="N1386" s="16"/>
      <c r="R1386" s="24"/>
      <c r="U1386" s="16"/>
      <c r="V1386" s="115"/>
      <c r="Z1386" s="24"/>
      <c r="AC1386" s="16"/>
      <c r="AF1386" s="212"/>
      <c r="AG1386" s="212"/>
      <c r="AH1386" s="212"/>
    </row>
    <row r="1387" spans="7:34" s="22" customFormat="1" ht="12.75">
      <c r="G1387" s="16"/>
      <c r="K1387" s="23"/>
      <c r="N1387" s="16"/>
      <c r="R1387" s="24"/>
      <c r="U1387" s="16"/>
      <c r="V1387" s="115"/>
      <c r="Z1387" s="24"/>
      <c r="AC1387" s="16"/>
      <c r="AF1387" s="212"/>
      <c r="AG1387" s="212"/>
      <c r="AH1387" s="212"/>
    </row>
    <row r="1388" spans="7:34" s="22" customFormat="1" ht="12.75">
      <c r="G1388" s="16"/>
      <c r="K1388" s="23"/>
      <c r="N1388" s="16"/>
      <c r="R1388" s="24"/>
      <c r="U1388" s="16"/>
      <c r="V1388" s="115"/>
      <c r="Z1388" s="24"/>
      <c r="AC1388" s="16"/>
      <c r="AF1388" s="212"/>
      <c r="AG1388" s="212"/>
      <c r="AH1388" s="212"/>
    </row>
    <row r="1389" spans="7:34" s="22" customFormat="1" ht="12.75">
      <c r="G1389" s="16"/>
      <c r="K1389" s="23"/>
      <c r="N1389" s="16"/>
      <c r="R1389" s="24"/>
      <c r="U1389" s="16"/>
      <c r="V1389" s="115"/>
      <c r="Z1389" s="24"/>
      <c r="AC1389" s="16"/>
      <c r="AF1389" s="212"/>
      <c r="AG1389" s="212"/>
      <c r="AH1389" s="212"/>
    </row>
    <row r="1390" spans="7:34" s="22" customFormat="1" ht="12.75">
      <c r="G1390" s="16"/>
      <c r="K1390" s="23"/>
      <c r="N1390" s="16"/>
      <c r="R1390" s="24"/>
      <c r="U1390" s="16"/>
      <c r="V1390" s="115"/>
      <c r="Z1390" s="24"/>
      <c r="AC1390" s="16"/>
      <c r="AF1390" s="212"/>
      <c r="AG1390" s="212"/>
      <c r="AH1390" s="212"/>
    </row>
    <row r="1391" spans="7:34" s="22" customFormat="1" ht="12.75">
      <c r="G1391" s="16"/>
      <c r="K1391" s="23"/>
      <c r="N1391" s="16"/>
      <c r="R1391" s="24"/>
      <c r="U1391" s="16"/>
      <c r="V1391" s="115"/>
      <c r="Z1391" s="24"/>
      <c r="AC1391" s="16"/>
      <c r="AF1391" s="212"/>
      <c r="AG1391" s="212"/>
      <c r="AH1391" s="212"/>
    </row>
    <row r="1392" spans="7:34" s="22" customFormat="1" ht="12.75">
      <c r="G1392" s="16"/>
      <c r="K1392" s="23"/>
      <c r="N1392" s="16"/>
      <c r="R1392" s="24"/>
      <c r="U1392" s="16"/>
      <c r="V1392" s="115"/>
      <c r="Z1392" s="24"/>
      <c r="AC1392" s="16"/>
      <c r="AF1392" s="212"/>
      <c r="AG1392" s="212"/>
      <c r="AH1392" s="212"/>
    </row>
    <row r="1393" spans="7:34" s="22" customFormat="1" ht="12.75">
      <c r="G1393" s="16"/>
      <c r="K1393" s="23"/>
      <c r="N1393" s="16"/>
      <c r="R1393" s="24"/>
      <c r="U1393" s="16"/>
      <c r="V1393" s="115"/>
      <c r="Z1393" s="24"/>
      <c r="AC1393" s="16"/>
      <c r="AF1393" s="212"/>
      <c r="AG1393" s="212"/>
      <c r="AH1393" s="212"/>
    </row>
    <row r="1394" spans="7:34" s="22" customFormat="1" ht="12.75">
      <c r="G1394" s="16"/>
      <c r="K1394" s="23"/>
      <c r="N1394" s="16"/>
      <c r="R1394" s="24"/>
      <c r="U1394" s="16"/>
      <c r="V1394" s="115"/>
      <c r="Z1394" s="24"/>
      <c r="AC1394" s="16"/>
      <c r="AF1394" s="212"/>
      <c r="AG1394" s="212"/>
      <c r="AH1394" s="212"/>
    </row>
    <row r="1395" spans="7:34" s="22" customFormat="1" ht="12.75">
      <c r="G1395" s="16"/>
      <c r="K1395" s="23"/>
      <c r="N1395" s="16"/>
      <c r="R1395" s="24"/>
      <c r="U1395" s="16"/>
      <c r="V1395" s="115"/>
      <c r="Z1395" s="24"/>
      <c r="AC1395" s="16"/>
      <c r="AF1395" s="212"/>
      <c r="AG1395" s="212"/>
      <c r="AH1395" s="212"/>
    </row>
    <row r="1396" spans="7:34" s="22" customFormat="1" ht="12.75">
      <c r="G1396" s="16"/>
      <c r="K1396" s="23"/>
      <c r="N1396" s="16"/>
      <c r="R1396" s="24"/>
      <c r="U1396" s="16"/>
      <c r="V1396" s="115"/>
      <c r="Z1396" s="24"/>
      <c r="AC1396" s="16"/>
      <c r="AF1396" s="212"/>
      <c r="AG1396" s="212"/>
      <c r="AH1396" s="212"/>
    </row>
    <row r="1397" spans="7:34" s="22" customFormat="1" ht="12.75">
      <c r="G1397" s="16"/>
      <c r="K1397" s="23"/>
      <c r="N1397" s="16"/>
      <c r="R1397" s="24"/>
      <c r="U1397" s="16"/>
      <c r="V1397" s="115"/>
      <c r="Z1397" s="24"/>
      <c r="AC1397" s="16"/>
      <c r="AF1397" s="212"/>
      <c r="AG1397" s="212"/>
      <c r="AH1397" s="212"/>
    </row>
    <row r="1398" spans="7:34" s="22" customFormat="1" ht="12.75">
      <c r="G1398" s="16"/>
      <c r="K1398" s="23"/>
      <c r="N1398" s="16"/>
      <c r="R1398" s="24"/>
      <c r="U1398" s="16"/>
      <c r="V1398" s="115"/>
      <c r="Z1398" s="24"/>
      <c r="AC1398" s="16"/>
      <c r="AF1398" s="212"/>
      <c r="AG1398" s="212"/>
      <c r="AH1398" s="212"/>
    </row>
    <row r="1399" spans="7:34" s="22" customFormat="1" ht="12.75">
      <c r="G1399" s="16"/>
      <c r="K1399" s="23"/>
      <c r="N1399" s="16"/>
      <c r="R1399" s="24"/>
      <c r="U1399" s="16"/>
      <c r="V1399" s="115"/>
      <c r="Z1399" s="24"/>
      <c r="AC1399" s="16"/>
      <c r="AF1399" s="212"/>
      <c r="AG1399" s="212"/>
      <c r="AH1399" s="212"/>
    </row>
    <row r="1400" spans="7:34" s="22" customFormat="1" ht="12.75">
      <c r="G1400" s="16"/>
      <c r="K1400" s="23"/>
      <c r="N1400" s="16"/>
      <c r="R1400" s="24"/>
      <c r="U1400" s="16"/>
      <c r="V1400" s="115"/>
      <c r="Z1400" s="24"/>
      <c r="AC1400" s="16"/>
      <c r="AF1400" s="212"/>
      <c r="AG1400" s="212"/>
      <c r="AH1400" s="212"/>
    </row>
    <row r="1401" spans="7:34" s="22" customFormat="1" ht="12.75">
      <c r="G1401" s="16"/>
      <c r="K1401" s="23"/>
      <c r="N1401" s="16"/>
      <c r="R1401" s="24"/>
      <c r="U1401" s="16"/>
      <c r="V1401" s="115"/>
      <c r="Z1401" s="24"/>
      <c r="AC1401" s="16"/>
      <c r="AF1401" s="212"/>
      <c r="AG1401" s="212"/>
      <c r="AH1401" s="212"/>
    </row>
    <row r="1402" spans="7:34" s="22" customFormat="1" ht="12.75">
      <c r="G1402" s="16"/>
      <c r="K1402" s="23"/>
      <c r="N1402" s="16"/>
      <c r="R1402" s="24"/>
      <c r="U1402" s="16"/>
      <c r="V1402" s="115"/>
      <c r="Z1402" s="24"/>
      <c r="AC1402" s="16"/>
      <c r="AF1402" s="212"/>
      <c r="AG1402" s="212"/>
      <c r="AH1402" s="212"/>
    </row>
    <row r="1403" spans="7:34" s="22" customFormat="1" ht="12.75">
      <c r="G1403" s="16"/>
      <c r="K1403" s="23"/>
      <c r="N1403" s="16"/>
      <c r="R1403" s="24"/>
      <c r="U1403" s="16"/>
      <c r="V1403" s="115"/>
      <c r="Z1403" s="24"/>
      <c r="AC1403" s="16"/>
      <c r="AF1403" s="212"/>
      <c r="AG1403" s="212"/>
      <c r="AH1403" s="212"/>
    </row>
    <row r="1404" spans="7:34" s="22" customFormat="1" ht="12.75">
      <c r="G1404" s="16"/>
      <c r="K1404" s="23"/>
      <c r="N1404" s="16"/>
      <c r="R1404" s="24"/>
      <c r="U1404" s="16"/>
      <c r="V1404" s="115"/>
      <c r="Z1404" s="24"/>
      <c r="AC1404" s="16"/>
      <c r="AF1404" s="212"/>
      <c r="AG1404" s="212"/>
      <c r="AH1404" s="212"/>
    </row>
    <row r="1405" spans="7:34" s="22" customFormat="1" ht="12.75">
      <c r="G1405" s="16"/>
      <c r="K1405" s="23"/>
      <c r="N1405" s="16"/>
      <c r="R1405" s="24"/>
      <c r="U1405" s="16"/>
      <c r="V1405" s="115"/>
      <c r="Z1405" s="24"/>
      <c r="AC1405" s="16"/>
      <c r="AF1405" s="212"/>
      <c r="AG1405" s="212"/>
      <c r="AH1405" s="212"/>
    </row>
    <row r="1406" spans="7:34" s="22" customFormat="1" ht="12.75">
      <c r="G1406" s="16"/>
      <c r="K1406" s="23"/>
      <c r="N1406" s="16"/>
      <c r="R1406" s="24"/>
      <c r="U1406" s="16"/>
      <c r="V1406" s="115"/>
      <c r="Z1406" s="24"/>
      <c r="AC1406" s="16"/>
      <c r="AF1406" s="212"/>
      <c r="AG1406" s="212"/>
      <c r="AH1406" s="212"/>
    </row>
    <row r="1407" spans="7:34" s="22" customFormat="1" ht="12.75">
      <c r="G1407" s="16"/>
      <c r="K1407" s="23"/>
      <c r="N1407" s="16"/>
      <c r="R1407" s="24"/>
      <c r="U1407" s="16"/>
      <c r="V1407" s="115"/>
      <c r="Z1407" s="24"/>
      <c r="AC1407" s="16"/>
      <c r="AF1407" s="212"/>
      <c r="AG1407" s="212"/>
      <c r="AH1407" s="212"/>
    </row>
    <row r="1408" spans="7:34" s="22" customFormat="1" ht="12.75">
      <c r="G1408" s="16"/>
      <c r="K1408" s="23"/>
      <c r="N1408" s="16"/>
      <c r="R1408" s="24"/>
      <c r="U1408" s="16"/>
      <c r="V1408" s="115"/>
      <c r="Z1408" s="24"/>
      <c r="AC1408" s="16"/>
      <c r="AF1408" s="212"/>
      <c r="AG1408" s="212"/>
      <c r="AH1408" s="212"/>
    </row>
    <row r="1409" spans="7:34" s="22" customFormat="1" ht="12.75">
      <c r="G1409" s="16"/>
      <c r="K1409" s="23"/>
      <c r="N1409" s="16"/>
      <c r="R1409" s="24"/>
      <c r="U1409" s="16"/>
      <c r="V1409" s="115"/>
      <c r="Z1409" s="24"/>
      <c r="AC1409" s="16"/>
      <c r="AF1409" s="212"/>
      <c r="AG1409" s="212"/>
      <c r="AH1409" s="212"/>
    </row>
    <row r="1410" spans="7:34" s="22" customFormat="1" ht="12.75">
      <c r="G1410" s="16"/>
      <c r="K1410" s="23"/>
      <c r="N1410" s="16"/>
      <c r="R1410" s="24"/>
      <c r="U1410" s="16"/>
      <c r="V1410" s="115"/>
      <c r="Z1410" s="24"/>
      <c r="AC1410" s="16"/>
      <c r="AF1410" s="212"/>
      <c r="AG1410" s="212"/>
      <c r="AH1410" s="212"/>
    </row>
    <row r="1411" spans="7:34" s="22" customFormat="1" ht="12.75">
      <c r="G1411" s="16"/>
      <c r="K1411" s="23"/>
      <c r="N1411" s="16"/>
      <c r="R1411" s="24"/>
      <c r="U1411" s="16"/>
      <c r="V1411" s="115"/>
      <c r="Z1411" s="24"/>
      <c r="AC1411" s="16"/>
      <c r="AF1411" s="212"/>
      <c r="AG1411" s="212"/>
      <c r="AH1411" s="212"/>
    </row>
    <row r="1412" spans="7:34" s="22" customFormat="1" ht="12.75">
      <c r="G1412" s="16"/>
      <c r="K1412" s="23"/>
      <c r="N1412" s="16"/>
      <c r="R1412" s="24"/>
      <c r="U1412" s="16"/>
      <c r="V1412" s="115"/>
      <c r="Z1412" s="24"/>
      <c r="AC1412" s="16"/>
      <c r="AF1412" s="212"/>
      <c r="AG1412" s="212"/>
      <c r="AH1412" s="212"/>
    </row>
    <row r="1413" spans="7:34" s="22" customFormat="1" ht="12.75">
      <c r="G1413" s="16"/>
      <c r="K1413" s="23"/>
      <c r="N1413" s="16"/>
      <c r="R1413" s="24"/>
      <c r="U1413" s="16"/>
      <c r="V1413" s="115"/>
      <c r="Z1413" s="24"/>
      <c r="AC1413" s="16"/>
      <c r="AF1413" s="212"/>
      <c r="AG1413" s="212"/>
      <c r="AH1413" s="212"/>
    </row>
    <row r="1414" spans="7:34" s="22" customFormat="1" ht="12.75">
      <c r="G1414" s="16"/>
      <c r="K1414" s="23"/>
      <c r="N1414" s="16"/>
      <c r="R1414" s="24"/>
      <c r="U1414" s="16"/>
      <c r="V1414" s="115"/>
      <c r="Z1414" s="24"/>
      <c r="AC1414" s="16"/>
      <c r="AF1414" s="212"/>
      <c r="AG1414" s="212"/>
      <c r="AH1414" s="212"/>
    </row>
    <row r="1415" spans="7:34" s="22" customFormat="1" ht="12.75">
      <c r="G1415" s="16"/>
      <c r="K1415" s="23"/>
      <c r="N1415" s="16"/>
      <c r="R1415" s="24"/>
      <c r="U1415" s="16"/>
      <c r="V1415" s="115"/>
      <c r="Z1415" s="24"/>
      <c r="AC1415" s="16"/>
      <c r="AF1415" s="212"/>
      <c r="AG1415" s="212"/>
      <c r="AH1415" s="212"/>
    </row>
    <row r="1416" spans="7:34" s="22" customFormat="1" ht="12.75">
      <c r="G1416" s="16"/>
      <c r="K1416" s="23"/>
      <c r="N1416" s="16"/>
      <c r="R1416" s="24"/>
      <c r="U1416" s="16"/>
      <c r="V1416" s="115"/>
      <c r="Z1416" s="24"/>
      <c r="AC1416" s="16"/>
      <c r="AF1416" s="212"/>
      <c r="AG1416" s="212"/>
      <c r="AH1416" s="212"/>
    </row>
    <row r="1417" spans="7:34" s="22" customFormat="1" ht="12.75">
      <c r="G1417" s="16"/>
      <c r="K1417" s="23"/>
      <c r="N1417" s="16"/>
      <c r="R1417" s="24"/>
      <c r="U1417" s="16"/>
      <c r="V1417" s="115"/>
      <c r="Z1417" s="24"/>
      <c r="AC1417" s="16"/>
      <c r="AF1417" s="212"/>
      <c r="AG1417" s="212"/>
      <c r="AH1417" s="212"/>
    </row>
    <row r="1418" spans="7:34" s="22" customFormat="1" ht="12.75">
      <c r="G1418" s="16"/>
      <c r="K1418" s="23"/>
      <c r="N1418" s="16"/>
      <c r="R1418" s="24"/>
      <c r="U1418" s="16"/>
      <c r="V1418" s="115"/>
      <c r="Z1418" s="24"/>
      <c r="AC1418" s="16"/>
      <c r="AF1418" s="212"/>
      <c r="AG1418" s="212"/>
      <c r="AH1418" s="212"/>
    </row>
    <row r="1419" spans="7:34" s="22" customFormat="1" ht="12.75">
      <c r="G1419" s="16"/>
      <c r="K1419" s="23"/>
      <c r="N1419" s="16"/>
      <c r="R1419" s="24"/>
      <c r="U1419" s="16"/>
      <c r="V1419" s="115"/>
      <c r="Z1419" s="24"/>
      <c r="AC1419" s="16"/>
      <c r="AF1419" s="212"/>
      <c r="AG1419" s="212"/>
      <c r="AH1419" s="212"/>
    </row>
    <row r="1420" spans="7:34" s="22" customFormat="1" ht="12.75">
      <c r="G1420" s="16"/>
      <c r="K1420" s="23"/>
      <c r="N1420" s="16"/>
      <c r="R1420" s="24"/>
      <c r="U1420" s="16"/>
      <c r="V1420" s="115"/>
      <c r="Z1420" s="24"/>
      <c r="AC1420" s="16"/>
      <c r="AF1420" s="212"/>
      <c r="AG1420" s="212"/>
      <c r="AH1420" s="212"/>
    </row>
    <row r="1421" spans="7:34" s="22" customFormat="1" ht="12.75">
      <c r="G1421" s="16"/>
      <c r="K1421" s="23"/>
      <c r="N1421" s="16"/>
      <c r="R1421" s="24"/>
      <c r="U1421" s="16"/>
      <c r="V1421" s="115"/>
      <c r="Z1421" s="24"/>
      <c r="AC1421" s="16"/>
      <c r="AF1421" s="212"/>
      <c r="AG1421" s="212"/>
      <c r="AH1421" s="212"/>
    </row>
    <row r="1422" spans="7:34" s="22" customFormat="1" ht="12.75">
      <c r="G1422" s="16"/>
      <c r="K1422" s="23"/>
      <c r="N1422" s="16"/>
      <c r="R1422" s="24"/>
      <c r="U1422" s="16"/>
      <c r="V1422" s="115"/>
      <c r="Z1422" s="24"/>
      <c r="AC1422" s="16"/>
      <c r="AF1422" s="212"/>
      <c r="AG1422" s="212"/>
      <c r="AH1422" s="212"/>
    </row>
    <row r="1423" spans="7:34" s="22" customFormat="1" ht="12.75">
      <c r="G1423" s="16"/>
      <c r="K1423" s="23"/>
      <c r="N1423" s="16"/>
      <c r="R1423" s="24"/>
      <c r="U1423" s="16"/>
      <c r="V1423" s="115"/>
      <c r="Z1423" s="24"/>
      <c r="AC1423" s="16"/>
      <c r="AF1423" s="212"/>
      <c r="AG1423" s="212"/>
      <c r="AH1423" s="212"/>
    </row>
    <row r="1424" spans="7:34" s="22" customFormat="1" ht="12.75">
      <c r="G1424" s="16"/>
      <c r="K1424" s="23"/>
      <c r="N1424" s="16"/>
      <c r="R1424" s="24"/>
      <c r="U1424" s="16"/>
      <c r="V1424" s="115"/>
      <c r="Z1424" s="24"/>
      <c r="AC1424" s="16"/>
      <c r="AF1424" s="212"/>
      <c r="AG1424" s="212"/>
      <c r="AH1424" s="212"/>
    </row>
    <row r="1425" spans="7:34" s="22" customFormat="1" ht="12.75">
      <c r="G1425" s="16"/>
      <c r="K1425" s="23"/>
      <c r="N1425" s="16"/>
      <c r="R1425" s="24"/>
      <c r="U1425" s="16"/>
      <c r="V1425" s="115"/>
      <c r="Z1425" s="24"/>
      <c r="AC1425" s="16"/>
      <c r="AF1425" s="212"/>
      <c r="AG1425" s="212"/>
      <c r="AH1425" s="212"/>
    </row>
    <row r="1426" spans="7:34" s="22" customFormat="1" ht="12.75">
      <c r="G1426" s="16"/>
      <c r="K1426" s="23"/>
      <c r="N1426" s="16"/>
      <c r="R1426" s="24"/>
      <c r="U1426" s="16"/>
      <c r="V1426" s="115"/>
      <c r="Z1426" s="24"/>
      <c r="AC1426" s="16"/>
      <c r="AF1426" s="212"/>
      <c r="AG1426" s="212"/>
      <c r="AH1426" s="212"/>
    </row>
    <row r="1427" spans="7:34" s="22" customFormat="1" ht="12.75">
      <c r="G1427" s="16"/>
      <c r="K1427" s="23"/>
      <c r="N1427" s="16"/>
      <c r="R1427" s="24"/>
      <c r="U1427" s="16"/>
      <c r="V1427" s="115"/>
      <c r="Z1427" s="24"/>
      <c r="AC1427" s="16"/>
      <c r="AF1427" s="212"/>
      <c r="AG1427" s="212"/>
      <c r="AH1427" s="212"/>
    </row>
    <row r="1428" spans="7:34" s="22" customFormat="1" ht="12.75">
      <c r="G1428" s="16"/>
      <c r="K1428" s="23"/>
      <c r="N1428" s="16"/>
      <c r="R1428" s="24"/>
      <c r="U1428" s="16"/>
      <c r="V1428" s="115"/>
      <c r="Z1428" s="24"/>
      <c r="AC1428" s="16"/>
      <c r="AF1428" s="212"/>
      <c r="AG1428" s="212"/>
      <c r="AH1428" s="212"/>
    </row>
    <row r="1429" spans="7:34" s="22" customFormat="1" ht="12.75">
      <c r="G1429" s="16"/>
      <c r="K1429" s="23"/>
      <c r="N1429" s="16"/>
      <c r="R1429" s="24"/>
      <c r="U1429" s="16"/>
      <c r="V1429" s="115"/>
      <c r="Z1429" s="24"/>
      <c r="AC1429" s="16"/>
      <c r="AF1429" s="212"/>
      <c r="AG1429" s="212"/>
      <c r="AH1429" s="212"/>
    </row>
    <row r="1430" spans="7:34" s="22" customFormat="1" ht="12.75">
      <c r="G1430" s="16"/>
      <c r="K1430" s="23"/>
      <c r="N1430" s="16"/>
      <c r="R1430" s="24"/>
      <c r="U1430" s="16"/>
      <c r="V1430" s="115"/>
      <c r="Z1430" s="24"/>
      <c r="AC1430" s="16"/>
      <c r="AF1430" s="212"/>
      <c r="AG1430" s="212"/>
      <c r="AH1430" s="212"/>
    </row>
    <row r="1431" spans="7:34" s="22" customFormat="1" ht="12.75">
      <c r="G1431" s="16"/>
      <c r="K1431" s="23"/>
      <c r="N1431" s="16"/>
      <c r="R1431" s="24"/>
      <c r="U1431" s="16"/>
      <c r="V1431" s="115"/>
      <c r="Z1431" s="24"/>
      <c r="AC1431" s="16"/>
      <c r="AF1431" s="212"/>
      <c r="AG1431" s="212"/>
      <c r="AH1431" s="212"/>
    </row>
    <row r="1432" spans="7:34" s="22" customFormat="1" ht="12.75">
      <c r="G1432" s="16"/>
      <c r="K1432" s="23"/>
      <c r="N1432" s="16"/>
      <c r="R1432" s="24"/>
      <c r="U1432" s="16"/>
      <c r="V1432" s="115"/>
      <c r="Z1432" s="24"/>
      <c r="AC1432" s="16"/>
      <c r="AF1432" s="212"/>
      <c r="AG1432" s="212"/>
      <c r="AH1432" s="212"/>
    </row>
    <row r="1433" spans="7:34" s="22" customFormat="1" ht="12.75">
      <c r="G1433" s="16"/>
      <c r="K1433" s="23"/>
      <c r="N1433" s="16"/>
      <c r="R1433" s="24"/>
      <c r="U1433" s="16"/>
      <c r="V1433" s="115"/>
      <c r="Z1433" s="24"/>
      <c r="AC1433" s="16"/>
      <c r="AF1433" s="212"/>
      <c r="AG1433" s="212"/>
      <c r="AH1433" s="212"/>
    </row>
    <row r="1434" spans="7:34" s="22" customFormat="1" ht="12.75">
      <c r="G1434" s="16"/>
      <c r="K1434" s="23"/>
      <c r="N1434" s="16"/>
      <c r="R1434" s="24"/>
      <c r="U1434" s="16"/>
      <c r="V1434" s="115"/>
      <c r="Z1434" s="24"/>
      <c r="AC1434" s="16"/>
      <c r="AF1434" s="212"/>
      <c r="AG1434" s="212"/>
      <c r="AH1434" s="212"/>
    </row>
    <row r="1435" spans="7:34" s="22" customFormat="1" ht="12.75">
      <c r="G1435" s="16"/>
      <c r="K1435" s="23"/>
      <c r="N1435" s="16"/>
      <c r="R1435" s="24"/>
      <c r="U1435" s="16"/>
      <c r="V1435" s="115"/>
      <c r="Z1435" s="24"/>
      <c r="AC1435" s="16"/>
      <c r="AF1435" s="212"/>
      <c r="AG1435" s="212"/>
      <c r="AH1435" s="212"/>
    </row>
    <row r="1436" spans="7:34" s="22" customFormat="1" ht="12.75">
      <c r="G1436" s="16"/>
      <c r="K1436" s="23"/>
      <c r="N1436" s="16"/>
      <c r="R1436" s="24"/>
      <c r="U1436" s="16"/>
      <c r="V1436" s="115"/>
      <c r="Z1436" s="24"/>
      <c r="AC1436" s="16"/>
      <c r="AF1436" s="212"/>
      <c r="AG1436" s="212"/>
      <c r="AH1436" s="212"/>
    </row>
    <row r="1437" spans="7:34" s="22" customFormat="1" ht="12.75">
      <c r="G1437" s="16"/>
      <c r="K1437" s="23"/>
      <c r="N1437" s="16"/>
      <c r="R1437" s="24"/>
      <c r="U1437" s="16"/>
      <c r="V1437" s="115"/>
      <c r="Z1437" s="24"/>
      <c r="AC1437" s="16"/>
      <c r="AF1437" s="212"/>
      <c r="AG1437" s="212"/>
      <c r="AH1437" s="212"/>
    </row>
    <row r="1438" spans="7:34" s="22" customFormat="1" ht="12.75">
      <c r="G1438" s="16"/>
      <c r="K1438" s="23"/>
      <c r="N1438" s="16"/>
      <c r="R1438" s="24"/>
      <c r="U1438" s="16"/>
      <c r="V1438" s="115"/>
      <c r="Z1438" s="24"/>
      <c r="AC1438" s="16"/>
      <c r="AF1438" s="212"/>
      <c r="AG1438" s="212"/>
      <c r="AH1438" s="212"/>
    </row>
    <row r="1439" spans="7:34" s="22" customFormat="1" ht="12.75">
      <c r="G1439" s="16"/>
      <c r="K1439" s="23"/>
      <c r="N1439" s="16"/>
      <c r="R1439" s="24"/>
      <c r="U1439" s="16"/>
      <c r="V1439" s="115"/>
      <c r="Z1439" s="24"/>
      <c r="AC1439" s="16"/>
      <c r="AF1439" s="212"/>
      <c r="AG1439" s="212"/>
      <c r="AH1439" s="212"/>
    </row>
    <row r="1440" spans="7:34" s="22" customFormat="1" ht="12.75">
      <c r="G1440" s="16"/>
      <c r="K1440" s="23"/>
      <c r="N1440" s="16"/>
      <c r="R1440" s="24"/>
      <c r="U1440" s="16"/>
      <c r="V1440" s="115"/>
      <c r="Z1440" s="24"/>
      <c r="AC1440" s="16"/>
      <c r="AF1440" s="212"/>
      <c r="AG1440" s="212"/>
      <c r="AH1440" s="212"/>
    </row>
    <row r="1441" spans="7:34" s="22" customFormat="1" ht="12.75">
      <c r="G1441" s="16"/>
      <c r="K1441" s="23"/>
      <c r="N1441" s="16"/>
      <c r="R1441" s="24"/>
      <c r="U1441" s="16"/>
      <c r="V1441" s="115"/>
      <c r="Z1441" s="24"/>
      <c r="AC1441" s="16"/>
      <c r="AF1441" s="212"/>
      <c r="AG1441" s="212"/>
      <c r="AH1441" s="212"/>
    </row>
    <row r="1442" spans="7:34" s="22" customFormat="1" ht="12.75">
      <c r="G1442" s="16"/>
      <c r="K1442" s="23"/>
      <c r="N1442" s="16"/>
      <c r="R1442" s="24"/>
      <c r="U1442" s="16"/>
      <c r="V1442" s="115"/>
      <c r="Z1442" s="24"/>
      <c r="AC1442" s="16"/>
      <c r="AF1442" s="212"/>
      <c r="AG1442" s="212"/>
      <c r="AH1442" s="212"/>
    </row>
    <row r="1443" spans="7:34" s="22" customFormat="1" ht="12.75">
      <c r="G1443" s="16"/>
      <c r="K1443" s="23"/>
      <c r="N1443" s="16"/>
      <c r="R1443" s="24"/>
      <c r="U1443" s="16"/>
      <c r="V1443" s="115"/>
      <c r="Z1443" s="24"/>
      <c r="AC1443" s="16"/>
      <c r="AF1443" s="212"/>
      <c r="AG1443" s="212"/>
      <c r="AH1443" s="212"/>
    </row>
    <row r="1444" spans="7:34" s="22" customFormat="1" ht="12.75">
      <c r="G1444" s="16"/>
      <c r="K1444" s="23"/>
      <c r="N1444" s="16"/>
      <c r="R1444" s="24"/>
      <c r="U1444" s="16"/>
      <c r="V1444" s="115"/>
      <c r="Z1444" s="24"/>
      <c r="AC1444" s="16"/>
      <c r="AF1444" s="212"/>
      <c r="AG1444" s="212"/>
      <c r="AH1444" s="212"/>
    </row>
    <row r="1445" spans="7:34" s="22" customFormat="1" ht="12.75">
      <c r="G1445" s="16"/>
      <c r="K1445" s="23"/>
      <c r="N1445" s="16"/>
      <c r="R1445" s="24"/>
      <c r="U1445" s="16"/>
      <c r="V1445" s="115"/>
      <c r="Z1445" s="24"/>
      <c r="AC1445" s="16"/>
      <c r="AF1445" s="212"/>
      <c r="AG1445" s="212"/>
      <c r="AH1445" s="212"/>
    </row>
    <row r="1446" spans="7:34" s="22" customFormat="1" ht="12.75">
      <c r="G1446" s="16"/>
      <c r="K1446" s="23"/>
      <c r="N1446" s="16"/>
      <c r="R1446" s="24"/>
      <c r="U1446" s="16"/>
      <c r="V1446" s="115"/>
      <c r="Z1446" s="24"/>
      <c r="AC1446" s="16"/>
      <c r="AF1446" s="212"/>
      <c r="AG1446" s="212"/>
      <c r="AH1446" s="212"/>
    </row>
    <row r="1447" spans="7:34" s="22" customFormat="1" ht="12.75">
      <c r="G1447" s="16"/>
      <c r="K1447" s="23"/>
      <c r="N1447" s="16"/>
      <c r="R1447" s="24"/>
      <c r="U1447" s="16"/>
      <c r="V1447" s="115"/>
      <c r="Z1447" s="24"/>
      <c r="AC1447" s="16"/>
      <c r="AF1447" s="212"/>
      <c r="AG1447" s="212"/>
      <c r="AH1447" s="212"/>
    </row>
    <row r="1448" spans="7:34" s="22" customFormat="1" ht="12.75">
      <c r="G1448" s="16"/>
      <c r="K1448" s="23"/>
      <c r="N1448" s="16"/>
      <c r="R1448" s="24"/>
      <c r="U1448" s="16"/>
      <c r="V1448" s="115"/>
      <c r="Z1448" s="24"/>
      <c r="AC1448" s="16"/>
      <c r="AF1448" s="212"/>
      <c r="AG1448" s="212"/>
      <c r="AH1448" s="212"/>
    </row>
    <row r="1449" spans="7:34" s="22" customFormat="1" ht="12.75">
      <c r="G1449" s="16"/>
      <c r="K1449" s="23"/>
      <c r="N1449" s="16"/>
      <c r="R1449" s="24"/>
      <c r="U1449" s="16"/>
      <c r="V1449" s="115"/>
      <c r="Z1449" s="24"/>
      <c r="AC1449" s="16"/>
      <c r="AF1449" s="212"/>
      <c r="AG1449" s="212"/>
      <c r="AH1449" s="212"/>
    </row>
    <row r="1450" spans="7:34" s="22" customFormat="1" ht="12.75">
      <c r="G1450" s="16"/>
      <c r="K1450" s="23"/>
      <c r="N1450" s="16"/>
      <c r="R1450" s="24"/>
      <c r="U1450" s="16"/>
      <c r="V1450" s="115"/>
      <c r="Z1450" s="24"/>
      <c r="AC1450" s="16"/>
      <c r="AF1450" s="212"/>
      <c r="AG1450" s="212"/>
      <c r="AH1450" s="212"/>
    </row>
    <row r="1451" spans="7:34" s="22" customFormat="1" ht="12.75">
      <c r="G1451" s="16"/>
      <c r="K1451" s="23"/>
      <c r="N1451" s="16"/>
      <c r="R1451" s="24"/>
      <c r="U1451" s="16"/>
      <c r="V1451" s="115"/>
      <c r="Z1451" s="24"/>
      <c r="AC1451" s="16"/>
      <c r="AF1451" s="212"/>
      <c r="AG1451" s="212"/>
      <c r="AH1451" s="212"/>
    </row>
    <row r="1452" spans="7:34" s="22" customFormat="1" ht="12.75">
      <c r="G1452" s="16"/>
      <c r="K1452" s="23"/>
      <c r="N1452" s="16"/>
      <c r="R1452" s="24"/>
      <c r="U1452" s="16"/>
      <c r="V1452" s="115"/>
      <c r="Z1452" s="24"/>
      <c r="AC1452" s="16"/>
      <c r="AF1452" s="212"/>
      <c r="AG1452" s="212"/>
      <c r="AH1452" s="212"/>
    </row>
    <row r="1453" spans="7:34" s="22" customFormat="1" ht="12.75">
      <c r="G1453" s="16"/>
      <c r="K1453" s="23"/>
      <c r="N1453" s="16"/>
      <c r="R1453" s="24"/>
      <c r="U1453" s="16"/>
      <c r="V1453" s="115"/>
      <c r="Z1453" s="24"/>
      <c r="AC1453" s="16"/>
      <c r="AF1453" s="212"/>
      <c r="AG1453" s="212"/>
      <c r="AH1453" s="212"/>
    </row>
    <row r="1454" spans="7:34" s="22" customFormat="1" ht="12.75">
      <c r="G1454" s="16"/>
      <c r="K1454" s="23"/>
      <c r="N1454" s="16"/>
      <c r="R1454" s="24"/>
      <c r="U1454" s="16"/>
      <c r="V1454" s="115"/>
      <c r="Z1454" s="24"/>
      <c r="AC1454" s="16"/>
      <c r="AF1454" s="212"/>
      <c r="AG1454" s="212"/>
      <c r="AH1454" s="212"/>
    </row>
    <row r="1455" spans="7:34" s="22" customFormat="1" ht="12.75">
      <c r="G1455" s="16"/>
      <c r="K1455" s="23"/>
      <c r="N1455" s="16"/>
      <c r="R1455" s="24"/>
      <c r="U1455" s="16"/>
      <c r="V1455" s="115"/>
      <c r="Z1455" s="24"/>
      <c r="AC1455" s="16"/>
      <c r="AF1455" s="212"/>
      <c r="AG1455" s="212"/>
      <c r="AH1455" s="212"/>
    </row>
    <row r="1456" spans="7:34" s="22" customFormat="1" ht="12.75">
      <c r="G1456" s="16"/>
      <c r="K1456" s="23"/>
      <c r="N1456" s="16"/>
      <c r="R1456" s="24"/>
      <c r="U1456" s="16"/>
      <c r="V1456" s="115"/>
      <c r="Z1456" s="24"/>
      <c r="AC1456" s="16"/>
      <c r="AF1456" s="212"/>
      <c r="AG1456" s="212"/>
      <c r="AH1456" s="212"/>
    </row>
    <row r="1457" spans="7:34" s="22" customFormat="1" ht="12.75">
      <c r="G1457" s="16"/>
      <c r="K1457" s="23"/>
      <c r="N1457" s="16"/>
      <c r="R1457" s="24"/>
      <c r="U1457" s="16"/>
      <c r="V1457" s="115"/>
      <c r="Z1457" s="24"/>
      <c r="AC1457" s="16"/>
      <c r="AF1457" s="212"/>
      <c r="AG1457" s="212"/>
      <c r="AH1457" s="212"/>
    </row>
    <row r="1458" spans="7:34" s="22" customFormat="1" ht="12.75">
      <c r="G1458" s="16"/>
      <c r="K1458" s="23"/>
      <c r="N1458" s="16"/>
      <c r="R1458" s="24"/>
      <c r="U1458" s="16"/>
      <c r="V1458" s="115"/>
      <c r="Z1458" s="24"/>
      <c r="AC1458" s="16"/>
      <c r="AF1458" s="212"/>
      <c r="AG1458" s="212"/>
      <c r="AH1458" s="212"/>
    </row>
    <row r="1459" spans="7:34" s="22" customFormat="1" ht="12.75">
      <c r="G1459" s="16"/>
      <c r="K1459" s="23"/>
      <c r="N1459" s="16"/>
      <c r="R1459" s="24"/>
      <c r="U1459" s="16"/>
      <c r="V1459" s="115"/>
      <c r="Z1459" s="24"/>
      <c r="AC1459" s="16"/>
      <c r="AF1459" s="212"/>
      <c r="AG1459" s="212"/>
      <c r="AH1459" s="212"/>
    </row>
    <row r="1460" spans="7:34" s="22" customFormat="1" ht="12.75">
      <c r="G1460" s="16"/>
      <c r="K1460" s="23"/>
      <c r="N1460" s="16"/>
      <c r="R1460" s="24"/>
      <c r="U1460" s="16"/>
      <c r="V1460" s="115"/>
      <c r="Z1460" s="24"/>
      <c r="AC1460" s="16"/>
      <c r="AF1460" s="212"/>
      <c r="AG1460" s="212"/>
      <c r="AH1460" s="212"/>
    </row>
    <row r="1461" spans="7:34" s="22" customFormat="1" ht="12.75">
      <c r="G1461" s="16"/>
      <c r="K1461" s="23"/>
      <c r="N1461" s="16"/>
      <c r="R1461" s="24"/>
      <c r="U1461" s="16"/>
      <c r="V1461" s="115"/>
      <c r="Z1461" s="24"/>
      <c r="AC1461" s="16"/>
      <c r="AF1461" s="212"/>
      <c r="AG1461" s="212"/>
      <c r="AH1461" s="212"/>
    </row>
    <row r="1462" spans="7:34" s="22" customFormat="1" ht="12.75">
      <c r="G1462" s="16"/>
      <c r="K1462" s="23"/>
      <c r="N1462" s="16"/>
      <c r="R1462" s="24"/>
      <c r="U1462" s="16"/>
      <c r="V1462" s="115"/>
      <c r="Z1462" s="24"/>
      <c r="AC1462" s="16"/>
      <c r="AF1462" s="212"/>
      <c r="AG1462" s="212"/>
      <c r="AH1462" s="212"/>
    </row>
    <row r="1463" spans="7:34" s="22" customFormat="1" ht="12.75">
      <c r="G1463" s="16"/>
      <c r="K1463" s="23"/>
      <c r="N1463" s="16"/>
      <c r="R1463" s="24"/>
      <c r="U1463" s="16"/>
      <c r="V1463" s="115"/>
      <c r="Z1463" s="24"/>
      <c r="AC1463" s="16"/>
      <c r="AF1463" s="212"/>
      <c r="AG1463" s="212"/>
      <c r="AH1463" s="212"/>
    </row>
    <row r="1464" spans="7:34" s="22" customFormat="1" ht="12.75">
      <c r="G1464" s="16"/>
      <c r="K1464" s="23"/>
      <c r="N1464" s="16"/>
      <c r="R1464" s="24"/>
      <c r="U1464" s="16"/>
      <c r="V1464" s="115"/>
      <c r="Z1464" s="24"/>
      <c r="AC1464" s="16"/>
      <c r="AF1464" s="212"/>
      <c r="AG1464" s="212"/>
      <c r="AH1464" s="212"/>
    </row>
    <row r="1465" spans="7:34" s="22" customFormat="1" ht="12.75">
      <c r="G1465" s="16"/>
      <c r="K1465" s="23"/>
      <c r="N1465" s="16"/>
      <c r="R1465" s="24"/>
      <c r="U1465" s="16"/>
      <c r="V1465" s="115"/>
      <c r="Z1465" s="24"/>
      <c r="AC1465" s="16"/>
      <c r="AF1465" s="212"/>
      <c r="AG1465" s="212"/>
      <c r="AH1465" s="212"/>
    </row>
    <row r="1466" spans="7:34" s="22" customFormat="1" ht="12.75">
      <c r="G1466" s="16"/>
      <c r="K1466" s="23"/>
      <c r="N1466" s="16"/>
      <c r="R1466" s="24"/>
      <c r="U1466" s="16"/>
      <c r="V1466" s="115"/>
      <c r="Z1466" s="24"/>
      <c r="AC1466" s="16"/>
      <c r="AF1466" s="212"/>
      <c r="AG1466" s="212"/>
      <c r="AH1466" s="212"/>
    </row>
    <row r="1467" spans="7:34" s="22" customFormat="1" ht="12.75">
      <c r="G1467" s="16"/>
      <c r="K1467" s="23"/>
      <c r="N1467" s="16"/>
      <c r="R1467" s="24"/>
      <c r="U1467" s="16"/>
      <c r="V1467" s="115"/>
      <c r="Z1467" s="24"/>
      <c r="AC1467" s="16"/>
      <c r="AF1467" s="212"/>
      <c r="AG1467" s="212"/>
      <c r="AH1467" s="212"/>
    </row>
    <row r="1468" spans="7:34" s="22" customFormat="1" ht="12.75">
      <c r="G1468" s="16"/>
      <c r="K1468" s="23"/>
      <c r="N1468" s="16"/>
      <c r="R1468" s="24"/>
      <c r="U1468" s="16"/>
      <c r="V1468" s="115"/>
      <c r="Z1468" s="24"/>
      <c r="AC1468" s="16"/>
      <c r="AF1468" s="212"/>
      <c r="AG1468" s="212"/>
      <c r="AH1468" s="212"/>
    </row>
    <row r="1469" spans="7:34" s="22" customFormat="1" ht="12.75">
      <c r="G1469" s="16"/>
      <c r="K1469" s="23"/>
      <c r="N1469" s="16"/>
      <c r="R1469" s="24"/>
      <c r="U1469" s="16"/>
      <c r="V1469" s="115"/>
      <c r="Z1469" s="24"/>
      <c r="AC1469" s="16"/>
      <c r="AF1469" s="212"/>
      <c r="AG1469" s="212"/>
      <c r="AH1469" s="212"/>
    </row>
    <row r="1470" spans="7:34" s="22" customFormat="1" ht="12.75">
      <c r="G1470" s="16"/>
      <c r="K1470" s="23"/>
      <c r="N1470" s="16"/>
      <c r="R1470" s="24"/>
      <c r="U1470" s="16"/>
      <c r="V1470" s="115"/>
      <c r="Z1470" s="24"/>
      <c r="AC1470" s="16"/>
      <c r="AF1470" s="212"/>
      <c r="AG1470" s="212"/>
      <c r="AH1470" s="212"/>
    </row>
    <row r="1471" spans="7:34" s="26" customFormat="1" ht="12.75">
      <c r="G1471" s="3"/>
      <c r="K1471" s="27"/>
      <c r="N1471" s="3"/>
      <c r="R1471" s="28"/>
      <c r="U1471" s="3"/>
      <c r="V1471" s="278"/>
      <c r="Z1471" s="28"/>
      <c r="AC1471" s="3"/>
      <c r="AE1471" s="22"/>
      <c r="AF1471" s="213"/>
      <c r="AG1471" s="213"/>
      <c r="AH1471" s="213"/>
    </row>
    <row r="1472" spans="7:34" s="26" customFormat="1" ht="12.75">
      <c r="G1472" s="3"/>
      <c r="K1472" s="27"/>
      <c r="N1472" s="3"/>
      <c r="R1472" s="28"/>
      <c r="U1472" s="3"/>
      <c r="V1472" s="278"/>
      <c r="Z1472" s="28"/>
      <c r="AC1472" s="3"/>
      <c r="AE1472" s="22"/>
      <c r="AF1472" s="213"/>
      <c r="AG1472" s="213"/>
      <c r="AH1472" s="213"/>
    </row>
    <row r="1473" spans="7:34" s="26" customFormat="1" ht="12.75">
      <c r="G1473" s="3"/>
      <c r="K1473" s="27"/>
      <c r="N1473" s="3"/>
      <c r="R1473" s="28"/>
      <c r="U1473" s="3"/>
      <c r="V1473" s="278"/>
      <c r="Z1473" s="28"/>
      <c r="AC1473" s="3"/>
      <c r="AE1473" s="22"/>
      <c r="AF1473" s="213"/>
      <c r="AG1473" s="213"/>
      <c r="AH1473" s="213"/>
    </row>
    <row r="1474" spans="7:34" s="26" customFormat="1" ht="12.75">
      <c r="G1474" s="3"/>
      <c r="K1474" s="27"/>
      <c r="N1474" s="3"/>
      <c r="R1474" s="28"/>
      <c r="U1474" s="3"/>
      <c r="V1474" s="278"/>
      <c r="Z1474" s="28"/>
      <c r="AC1474" s="3"/>
      <c r="AE1474" s="22"/>
      <c r="AF1474" s="213"/>
      <c r="AG1474" s="213"/>
      <c r="AH1474" s="213"/>
    </row>
    <row r="1475" spans="7:34" s="26" customFormat="1" ht="12.75">
      <c r="G1475" s="3"/>
      <c r="K1475" s="27"/>
      <c r="N1475" s="3"/>
      <c r="R1475" s="28"/>
      <c r="U1475" s="3"/>
      <c r="V1475" s="278"/>
      <c r="Z1475" s="28"/>
      <c r="AC1475" s="3"/>
      <c r="AE1475" s="22"/>
      <c r="AF1475" s="213"/>
      <c r="AG1475" s="213"/>
      <c r="AH1475" s="213"/>
    </row>
    <row r="1476" spans="7:34" s="26" customFormat="1" ht="12.75">
      <c r="G1476" s="3"/>
      <c r="K1476" s="27"/>
      <c r="N1476" s="3"/>
      <c r="R1476" s="28"/>
      <c r="U1476" s="3"/>
      <c r="V1476" s="278"/>
      <c r="Z1476" s="28"/>
      <c r="AC1476" s="3"/>
      <c r="AE1476" s="22"/>
      <c r="AF1476" s="213"/>
      <c r="AG1476" s="213"/>
      <c r="AH1476" s="213"/>
    </row>
    <row r="1477" spans="7:34" s="26" customFormat="1" ht="12.75">
      <c r="G1477" s="3"/>
      <c r="K1477" s="27"/>
      <c r="N1477" s="3"/>
      <c r="R1477" s="28"/>
      <c r="U1477" s="3"/>
      <c r="V1477" s="278"/>
      <c r="Z1477" s="28"/>
      <c r="AC1477" s="3"/>
      <c r="AE1477" s="22"/>
      <c r="AF1477" s="213"/>
      <c r="AG1477" s="213"/>
      <c r="AH1477" s="213"/>
    </row>
    <row r="1478" spans="7:34" s="26" customFormat="1" ht="12.75">
      <c r="G1478" s="3"/>
      <c r="K1478" s="27"/>
      <c r="N1478" s="3"/>
      <c r="R1478" s="28"/>
      <c r="U1478" s="3"/>
      <c r="V1478" s="278"/>
      <c r="Z1478" s="28"/>
      <c r="AC1478" s="3"/>
      <c r="AE1478" s="22"/>
      <c r="AF1478" s="213"/>
      <c r="AG1478" s="213"/>
      <c r="AH1478" s="213"/>
    </row>
    <row r="1479" spans="7:34" s="26" customFormat="1" ht="12.75">
      <c r="G1479" s="3"/>
      <c r="K1479" s="27"/>
      <c r="N1479" s="3"/>
      <c r="R1479" s="28"/>
      <c r="U1479" s="3"/>
      <c r="V1479" s="278"/>
      <c r="Z1479" s="28"/>
      <c r="AC1479" s="3"/>
      <c r="AE1479" s="22"/>
      <c r="AF1479" s="213"/>
      <c r="AG1479" s="213"/>
      <c r="AH1479" s="213"/>
    </row>
    <row r="1480" spans="7:34" s="26" customFormat="1" ht="12.75">
      <c r="G1480" s="3"/>
      <c r="K1480" s="27"/>
      <c r="N1480" s="3"/>
      <c r="R1480" s="28"/>
      <c r="U1480" s="3"/>
      <c r="V1480" s="278"/>
      <c r="Z1480" s="28"/>
      <c r="AC1480" s="3"/>
      <c r="AE1480" s="22"/>
      <c r="AF1480" s="213"/>
      <c r="AG1480" s="213"/>
      <c r="AH1480" s="213"/>
    </row>
    <row r="1481" spans="7:34" s="26" customFormat="1" ht="12.75">
      <c r="G1481" s="3"/>
      <c r="K1481" s="27"/>
      <c r="N1481" s="3"/>
      <c r="R1481" s="28"/>
      <c r="U1481" s="3"/>
      <c r="V1481" s="278"/>
      <c r="Z1481" s="28"/>
      <c r="AC1481" s="3"/>
      <c r="AE1481" s="22"/>
      <c r="AF1481" s="213"/>
      <c r="AG1481" s="213"/>
      <c r="AH1481" s="213"/>
    </row>
    <row r="1482" spans="7:34" s="26" customFormat="1" ht="12.75">
      <c r="G1482" s="3"/>
      <c r="K1482" s="27"/>
      <c r="N1482" s="3"/>
      <c r="R1482" s="28"/>
      <c r="U1482" s="3"/>
      <c r="V1482" s="278"/>
      <c r="Z1482" s="28"/>
      <c r="AC1482" s="3"/>
      <c r="AE1482" s="22"/>
      <c r="AF1482" s="213"/>
      <c r="AG1482" s="213"/>
      <c r="AH1482" s="213"/>
    </row>
    <row r="1483" spans="7:34" s="26" customFormat="1" ht="12.75">
      <c r="G1483" s="3"/>
      <c r="K1483" s="27"/>
      <c r="N1483" s="3"/>
      <c r="R1483" s="28"/>
      <c r="U1483" s="3"/>
      <c r="V1483" s="278"/>
      <c r="Z1483" s="28"/>
      <c r="AC1483" s="3"/>
      <c r="AE1483" s="22"/>
      <c r="AF1483" s="213"/>
      <c r="AG1483" s="213"/>
      <c r="AH1483" s="213"/>
    </row>
    <row r="1484" spans="7:34" s="26" customFormat="1" ht="12.75">
      <c r="G1484" s="3"/>
      <c r="K1484" s="27"/>
      <c r="N1484" s="3"/>
      <c r="R1484" s="28"/>
      <c r="U1484" s="3"/>
      <c r="V1484" s="278"/>
      <c r="Z1484" s="28"/>
      <c r="AC1484" s="3"/>
      <c r="AE1484" s="22"/>
      <c r="AF1484" s="213"/>
      <c r="AG1484" s="213"/>
      <c r="AH1484" s="213"/>
    </row>
    <row r="1485" spans="7:34" s="26" customFormat="1" ht="12.75">
      <c r="G1485" s="3"/>
      <c r="K1485" s="27"/>
      <c r="N1485" s="3"/>
      <c r="R1485" s="28"/>
      <c r="U1485" s="3"/>
      <c r="V1485" s="278"/>
      <c r="Z1485" s="28"/>
      <c r="AC1485" s="3"/>
      <c r="AE1485" s="22"/>
      <c r="AF1485" s="213"/>
      <c r="AG1485" s="213"/>
      <c r="AH1485" s="213"/>
    </row>
    <row r="1486" spans="7:34" s="26" customFormat="1" ht="12.75">
      <c r="G1486" s="3"/>
      <c r="K1486" s="27"/>
      <c r="N1486" s="3"/>
      <c r="R1486" s="28"/>
      <c r="U1486" s="3"/>
      <c r="V1486" s="278"/>
      <c r="Z1486" s="28"/>
      <c r="AC1486" s="3"/>
      <c r="AE1486" s="22"/>
      <c r="AF1486" s="213"/>
      <c r="AG1486" s="213"/>
      <c r="AH1486" s="213"/>
    </row>
    <row r="1487" spans="7:34" s="26" customFormat="1" ht="12.75">
      <c r="G1487" s="3"/>
      <c r="K1487" s="27"/>
      <c r="N1487" s="3"/>
      <c r="R1487" s="28"/>
      <c r="U1487" s="3"/>
      <c r="V1487" s="278"/>
      <c r="Z1487" s="28"/>
      <c r="AC1487" s="3"/>
      <c r="AE1487" s="22"/>
      <c r="AF1487" s="213"/>
      <c r="AG1487" s="213"/>
      <c r="AH1487" s="213"/>
    </row>
    <row r="1488" spans="7:34" s="26" customFormat="1" ht="12.75">
      <c r="G1488" s="3"/>
      <c r="K1488" s="27"/>
      <c r="N1488" s="3"/>
      <c r="R1488" s="28"/>
      <c r="U1488" s="3"/>
      <c r="V1488" s="278"/>
      <c r="Z1488" s="28"/>
      <c r="AC1488" s="3"/>
      <c r="AE1488" s="22"/>
      <c r="AF1488" s="213"/>
      <c r="AG1488" s="213"/>
      <c r="AH1488" s="213"/>
    </row>
    <row r="1489" spans="7:34" s="26" customFormat="1" ht="12.75">
      <c r="G1489" s="3"/>
      <c r="K1489" s="27"/>
      <c r="N1489" s="3"/>
      <c r="R1489" s="28"/>
      <c r="U1489" s="3"/>
      <c r="V1489" s="278"/>
      <c r="Z1489" s="28"/>
      <c r="AC1489" s="3"/>
      <c r="AE1489" s="22"/>
      <c r="AF1489" s="213"/>
      <c r="AG1489" s="213"/>
      <c r="AH1489" s="213"/>
    </row>
    <row r="1490" spans="7:34" s="26" customFormat="1" ht="12.75">
      <c r="G1490" s="3"/>
      <c r="K1490" s="27"/>
      <c r="N1490" s="3"/>
      <c r="R1490" s="28"/>
      <c r="U1490" s="3"/>
      <c r="V1490" s="278"/>
      <c r="Z1490" s="28"/>
      <c r="AC1490" s="3"/>
      <c r="AE1490" s="22"/>
      <c r="AF1490" s="213"/>
      <c r="AG1490" s="213"/>
      <c r="AH1490" s="213"/>
    </row>
    <row r="1491" spans="7:34" s="26" customFormat="1" ht="12.75">
      <c r="G1491" s="3"/>
      <c r="K1491" s="27"/>
      <c r="N1491" s="3"/>
      <c r="R1491" s="28"/>
      <c r="U1491" s="3"/>
      <c r="V1491" s="278"/>
      <c r="Z1491" s="28"/>
      <c r="AC1491" s="3"/>
      <c r="AE1491" s="22"/>
      <c r="AF1491" s="213"/>
      <c r="AG1491" s="213"/>
      <c r="AH1491" s="213"/>
    </row>
    <row r="1492" spans="7:34" s="26" customFormat="1" ht="12.75">
      <c r="G1492" s="3"/>
      <c r="K1492" s="27"/>
      <c r="N1492" s="3"/>
      <c r="R1492" s="28"/>
      <c r="U1492" s="3"/>
      <c r="V1492" s="278"/>
      <c r="Z1492" s="28"/>
      <c r="AC1492" s="3"/>
      <c r="AE1492" s="22"/>
      <c r="AF1492" s="213"/>
      <c r="AG1492" s="213"/>
      <c r="AH1492" s="213"/>
    </row>
    <row r="1493" spans="7:34" s="26" customFormat="1" ht="12.75">
      <c r="G1493" s="3"/>
      <c r="K1493" s="27"/>
      <c r="N1493" s="3"/>
      <c r="R1493" s="28"/>
      <c r="U1493" s="3"/>
      <c r="V1493" s="278"/>
      <c r="Z1493" s="28"/>
      <c r="AC1493" s="3"/>
      <c r="AE1493" s="22"/>
      <c r="AF1493" s="213"/>
      <c r="AG1493" s="213"/>
      <c r="AH1493" s="213"/>
    </row>
    <row r="1494" spans="7:34" s="26" customFormat="1" ht="12.75">
      <c r="G1494" s="3"/>
      <c r="K1494" s="27"/>
      <c r="N1494" s="3"/>
      <c r="R1494" s="28"/>
      <c r="U1494" s="3"/>
      <c r="V1494" s="278"/>
      <c r="Z1494" s="28"/>
      <c r="AC1494" s="3"/>
      <c r="AE1494" s="22"/>
      <c r="AF1494" s="213"/>
      <c r="AG1494" s="213"/>
      <c r="AH1494" s="213"/>
    </row>
    <row r="1495" spans="7:34" s="26" customFormat="1" ht="12.75">
      <c r="G1495" s="3"/>
      <c r="K1495" s="27"/>
      <c r="N1495" s="3"/>
      <c r="R1495" s="28"/>
      <c r="U1495" s="3"/>
      <c r="V1495" s="278"/>
      <c r="Z1495" s="28"/>
      <c r="AC1495" s="3"/>
      <c r="AE1495" s="22"/>
      <c r="AF1495" s="213"/>
      <c r="AG1495" s="213"/>
      <c r="AH1495" s="213"/>
    </row>
    <row r="1496" spans="7:34" s="26" customFormat="1" ht="12.75">
      <c r="G1496" s="3"/>
      <c r="K1496" s="27"/>
      <c r="N1496" s="3"/>
      <c r="R1496" s="28"/>
      <c r="U1496" s="3"/>
      <c r="V1496" s="278"/>
      <c r="Z1496" s="28"/>
      <c r="AC1496" s="3"/>
      <c r="AE1496" s="22"/>
      <c r="AF1496" s="213"/>
      <c r="AG1496" s="213"/>
      <c r="AH1496" s="213"/>
    </row>
    <row r="1497" spans="7:34" s="26" customFormat="1" ht="12.75">
      <c r="G1497" s="3"/>
      <c r="K1497" s="27"/>
      <c r="N1497" s="3"/>
      <c r="R1497" s="28"/>
      <c r="U1497" s="3"/>
      <c r="V1497" s="278"/>
      <c r="Z1497" s="28"/>
      <c r="AC1497" s="3"/>
      <c r="AE1497" s="22"/>
      <c r="AF1497" s="213"/>
      <c r="AG1497" s="213"/>
      <c r="AH1497" s="213"/>
    </row>
    <row r="1498" spans="7:34" s="26" customFormat="1" ht="12.75">
      <c r="G1498" s="3"/>
      <c r="K1498" s="27"/>
      <c r="N1498" s="3"/>
      <c r="R1498" s="28"/>
      <c r="U1498" s="3"/>
      <c r="V1498" s="278"/>
      <c r="Z1498" s="28"/>
      <c r="AC1498" s="3"/>
      <c r="AE1498" s="22"/>
      <c r="AF1498" s="213"/>
      <c r="AG1498" s="213"/>
      <c r="AH1498" s="213"/>
    </row>
    <row r="1499" spans="7:34" s="26" customFormat="1" ht="12.75">
      <c r="G1499" s="3"/>
      <c r="K1499" s="27"/>
      <c r="N1499" s="3"/>
      <c r="R1499" s="28"/>
      <c r="U1499" s="3"/>
      <c r="V1499" s="278"/>
      <c r="Z1499" s="28"/>
      <c r="AC1499" s="3"/>
      <c r="AE1499" s="22"/>
      <c r="AF1499" s="213"/>
      <c r="AG1499" s="213"/>
      <c r="AH1499" s="213"/>
    </row>
    <row r="1500" spans="7:34" s="26" customFormat="1" ht="12.75">
      <c r="G1500" s="3"/>
      <c r="K1500" s="27"/>
      <c r="N1500" s="3"/>
      <c r="R1500" s="28"/>
      <c r="U1500" s="3"/>
      <c r="V1500" s="278"/>
      <c r="Z1500" s="28"/>
      <c r="AC1500" s="3"/>
      <c r="AE1500" s="22"/>
      <c r="AF1500" s="213"/>
      <c r="AG1500" s="213"/>
      <c r="AH1500" s="213"/>
    </row>
    <row r="1501" spans="7:34" s="26" customFormat="1" ht="12.75">
      <c r="G1501" s="3"/>
      <c r="K1501" s="27"/>
      <c r="N1501" s="3"/>
      <c r="R1501" s="28"/>
      <c r="U1501" s="3"/>
      <c r="V1501" s="278"/>
      <c r="Z1501" s="28"/>
      <c r="AC1501" s="3"/>
      <c r="AE1501" s="22"/>
      <c r="AF1501" s="213"/>
      <c r="AG1501" s="213"/>
      <c r="AH1501" s="213"/>
    </row>
    <row r="1502" spans="7:34" s="26" customFormat="1" ht="12.75">
      <c r="G1502" s="3"/>
      <c r="K1502" s="27"/>
      <c r="N1502" s="3"/>
      <c r="R1502" s="28"/>
      <c r="U1502" s="3"/>
      <c r="V1502" s="278"/>
      <c r="Z1502" s="28"/>
      <c r="AC1502" s="3"/>
      <c r="AE1502" s="22"/>
      <c r="AF1502" s="213"/>
      <c r="AG1502" s="213"/>
      <c r="AH1502" s="213"/>
    </row>
    <row r="1503" spans="7:34" s="26" customFormat="1" ht="12.75">
      <c r="G1503" s="3"/>
      <c r="K1503" s="27"/>
      <c r="N1503" s="3"/>
      <c r="R1503" s="28"/>
      <c r="U1503" s="3"/>
      <c r="V1503" s="278"/>
      <c r="Z1503" s="28"/>
      <c r="AC1503" s="3"/>
      <c r="AE1503" s="22"/>
      <c r="AF1503" s="213"/>
      <c r="AG1503" s="213"/>
      <c r="AH1503" s="213"/>
    </row>
    <row r="1504" spans="7:34" s="26" customFormat="1" ht="12.75">
      <c r="G1504" s="3"/>
      <c r="K1504" s="27"/>
      <c r="N1504" s="3"/>
      <c r="R1504" s="28"/>
      <c r="U1504" s="3"/>
      <c r="V1504" s="278"/>
      <c r="Z1504" s="28"/>
      <c r="AC1504" s="3"/>
      <c r="AE1504" s="22"/>
      <c r="AF1504" s="213"/>
      <c r="AG1504" s="213"/>
      <c r="AH1504" s="213"/>
    </row>
    <row r="1505" spans="7:34" s="26" customFormat="1" ht="12.75">
      <c r="G1505" s="3"/>
      <c r="K1505" s="27"/>
      <c r="N1505" s="3"/>
      <c r="R1505" s="28"/>
      <c r="U1505" s="3"/>
      <c r="V1505" s="278"/>
      <c r="Z1505" s="28"/>
      <c r="AC1505" s="3"/>
      <c r="AE1505" s="22"/>
      <c r="AF1505" s="213"/>
      <c r="AG1505" s="213"/>
      <c r="AH1505" s="213"/>
    </row>
    <row r="1506" spans="7:34" s="26" customFormat="1" ht="12.75">
      <c r="G1506" s="3"/>
      <c r="K1506" s="27"/>
      <c r="N1506" s="3"/>
      <c r="R1506" s="28"/>
      <c r="U1506" s="3"/>
      <c r="V1506" s="278"/>
      <c r="Z1506" s="28"/>
      <c r="AC1506" s="3"/>
      <c r="AE1506" s="22"/>
      <c r="AF1506" s="213"/>
      <c r="AG1506" s="213"/>
      <c r="AH1506" s="213"/>
    </row>
    <row r="1507" spans="7:34" s="26" customFormat="1" ht="12.75">
      <c r="G1507" s="3"/>
      <c r="K1507" s="27"/>
      <c r="N1507" s="3"/>
      <c r="R1507" s="28"/>
      <c r="U1507" s="3"/>
      <c r="V1507" s="278"/>
      <c r="Z1507" s="28"/>
      <c r="AC1507" s="3"/>
      <c r="AE1507" s="22"/>
      <c r="AF1507" s="213"/>
      <c r="AG1507" s="213"/>
      <c r="AH1507" s="213"/>
    </row>
    <row r="1508" spans="7:34" s="26" customFormat="1" ht="12.75">
      <c r="G1508" s="3"/>
      <c r="K1508" s="27"/>
      <c r="N1508" s="3"/>
      <c r="R1508" s="28"/>
      <c r="U1508" s="3"/>
      <c r="V1508" s="278"/>
      <c r="Z1508" s="28"/>
      <c r="AC1508" s="3"/>
      <c r="AE1508" s="22"/>
      <c r="AF1508" s="213"/>
      <c r="AG1508" s="213"/>
      <c r="AH1508" s="213"/>
    </row>
    <row r="1509" spans="7:34" s="26" customFormat="1" ht="12.75">
      <c r="G1509" s="3"/>
      <c r="K1509" s="27"/>
      <c r="N1509" s="3"/>
      <c r="R1509" s="28"/>
      <c r="U1509" s="3"/>
      <c r="V1509" s="278"/>
      <c r="Z1509" s="28"/>
      <c r="AC1509" s="3"/>
      <c r="AE1509" s="22"/>
      <c r="AF1509" s="213"/>
      <c r="AG1509" s="213"/>
      <c r="AH1509" s="213"/>
    </row>
    <row r="1510" spans="7:34" s="26" customFormat="1" ht="12.75">
      <c r="G1510" s="3"/>
      <c r="K1510" s="27"/>
      <c r="N1510" s="3"/>
      <c r="R1510" s="28"/>
      <c r="U1510" s="3"/>
      <c r="V1510" s="278"/>
      <c r="Z1510" s="28"/>
      <c r="AC1510" s="3"/>
      <c r="AE1510" s="22"/>
      <c r="AF1510" s="213"/>
      <c r="AG1510" s="213"/>
      <c r="AH1510" s="213"/>
    </row>
    <row r="1511" spans="7:34" s="26" customFormat="1" ht="12.75">
      <c r="G1511" s="3"/>
      <c r="K1511" s="27"/>
      <c r="N1511" s="3"/>
      <c r="R1511" s="28"/>
      <c r="U1511" s="3"/>
      <c r="V1511" s="278"/>
      <c r="Z1511" s="28"/>
      <c r="AC1511" s="3"/>
      <c r="AE1511" s="22"/>
      <c r="AF1511" s="213"/>
      <c r="AG1511" s="213"/>
      <c r="AH1511" s="213"/>
    </row>
    <row r="1512" spans="7:34" s="26" customFormat="1" ht="12.75">
      <c r="G1512" s="3"/>
      <c r="K1512" s="27"/>
      <c r="N1512" s="3"/>
      <c r="R1512" s="28"/>
      <c r="U1512" s="3"/>
      <c r="V1512" s="278"/>
      <c r="Z1512" s="28"/>
      <c r="AC1512" s="3"/>
      <c r="AE1512" s="22"/>
      <c r="AF1512" s="213"/>
      <c r="AG1512" s="213"/>
      <c r="AH1512" s="213"/>
    </row>
    <row r="1513" spans="7:34" s="26" customFormat="1" ht="12.75">
      <c r="G1513" s="3"/>
      <c r="K1513" s="27"/>
      <c r="N1513" s="3"/>
      <c r="R1513" s="28"/>
      <c r="U1513" s="3"/>
      <c r="V1513" s="278"/>
      <c r="Z1513" s="28"/>
      <c r="AC1513" s="3"/>
      <c r="AE1513" s="22"/>
      <c r="AF1513" s="213"/>
      <c r="AG1513" s="213"/>
      <c r="AH1513" s="213"/>
    </row>
    <row r="1514" spans="7:34" s="26" customFormat="1" ht="12.75">
      <c r="G1514" s="3"/>
      <c r="K1514" s="27"/>
      <c r="N1514" s="3"/>
      <c r="R1514" s="28"/>
      <c r="U1514" s="3"/>
      <c r="V1514" s="278"/>
      <c r="Z1514" s="28"/>
      <c r="AC1514" s="3"/>
      <c r="AE1514" s="22"/>
      <c r="AF1514" s="213"/>
      <c r="AG1514" s="213"/>
      <c r="AH1514" s="213"/>
    </row>
    <row r="1515" spans="7:34" s="26" customFormat="1" ht="12.75">
      <c r="G1515" s="3"/>
      <c r="K1515" s="27"/>
      <c r="N1515" s="3"/>
      <c r="R1515" s="28"/>
      <c r="U1515" s="3"/>
      <c r="V1515" s="278"/>
      <c r="Z1515" s="28"/>
      <c r="AC1515" s="3"/>
      <c r="AE1515" s="22"/>
      <c r="AF1515" s="213"/>
      <c r="AG1515" s="213"/>
      <c r="AH1515" s="213"/>
    </row>
    <row r="1516" spans="7:34" s="26" customFormat="1" ht="12.75">
      <c r="G1516" s="3"/>
      <c r="K1516" s="27"/>
      <c r="N1516" s="3"/>
      <c r="R1516" s="28"/>
      <c r="U1516" s="3"/>
      <c r="V1516" s="278"/>
      <c r="Z1516" s="28"/>
      <c r="AC1516" s="3"/>
      <c r="AE1516" s="22"/>
      <c r="AF1516" s="213"/>
      <c r="AG1516" s="213"/>
      <c r="AH1516" s="213"/>
    </row>
    <row r="1517" spans="7:34" s="26" customFormat="1" ht="12.75">
      <c r="G1517" s="3"/>
      <c r="K1517" s="27"/>
      <c r="N1517" s="3"/>
      <c r="R1517" s="28"/>
      <c r="U1517" s="3"/>
      <c r="V1517" s="278"/>
      <c r="Z1517" s="28"/>
      <c r="AC1517" s="3"/>
      <c r="AE1517" s="22"/>
      <c r="AF1517" s="213"/>
      <c r="AG1517" s="213"/>
      <c r="AH1517" s="213"/>
    </row>
    <row r="1518" spans="7:34" s="26" customFormat="1" ht="12.75">
      <c r="G1518" s="3"/>
      <c r="K1518" s="27"/>
      <c r="N1518" s="3"/>
      <c r="R1518" s="28"/>
      <c r="U1518" s="3"/>
      <c r="V1518" s="278"/>
      <c r="Z1518" s="28"/>
      <c r="AC1518" s="3"/>
      <c r="AE1518" s="22"/>
      <c r="AF1518" s="213"/>
      <c r="AG1518" s="213"/>
      <c r="AH1518" s="213"/>
    </row>
    <row r="1519" spans="7:34" s="26" customFormat="1" ht="12.75">
      <c r="G1519" s="3"/>
      <c r="K1519" s="27"/>
      <c r="N1519" s="3"/>
      <c r="R1519" s="28"/>
      <c r="U1519" s="3"/>
      <c r="V1519" s="278"/>
      <c r="Z1519" s="28"/>
      <c r="AC1519" s="3"/>
      <c r="AE1519" s="22"/>
      <c r="AF1519" s="213"/>
      <c r="AG1519" s="213"/>
      <c r="AH1519" s="213"/>
    </row>
    <row r="1520" spans="7:34" s="26" customFormat="1" ht="12.75">
      <c r="G1520" s="3"/>
      <c r="K1520" s="27"/>
      <c r="N1520" s="3"/>
      <c r="R1520" s="28"/>
      <c r="U1520" s="3"/>
      <c r="V1520" s="278"/>
      <c r="Z1520" s="28"/>
      <c r="AC1520" s="3"/>
      <c r="AE1520" s="22"/>
      <c r="AF1520" s="213"/>
      <c r="AG1520" s="213"/>
      <c r="AH1520" s="213"/>
    </row>
    <row r="1521" spans="7:34" s="26" customFormat="1" ht="12.75">
      <c r="G1521" s="3"/>
      <c r="K1521" s="27"/>
      <c r="N1521" s="3"/>
      <c r="R1521" s="28"/>
      <c r="U1521" s="3"/>
      <c r="V1521" s="278"/>
      <c r="Z1521" s="28"/>
      <c r="AC1521" s="3"/>
      <c r="AE1521" s="22"/>
      <c r="AF1521" s="213"/>
      <c r="AG1521" s="213"/>
      <c r="AH1521" s="213"/>
    </row>
    <row r="1522" spans="7:34" s="26" customFormat="1" ht="12.75">
      <c r="G1522" s="3"/>
      <c r="K1522" s="27"/>
      <c r="N1522" s="3"/>
      <c r="R1522" s="28"/>
      <c r="U1522" s="3"/>
      <c r="V1522" s="278"/>
      <c r="Z1522" s="28"/>
      <c r="AC1522" s="3"/>
      <c r="AE1522" s="22"/>
      <c r="AF1522" s="213"/>
      <c r="AG1522" s="213"/>
      <c r="AH1522" s="213"/>
    </row>
    <row r="1523" spans="7:34" s="26" customFormat="1" ht="12.75">
      <c r="G1523" s="3"/>
      <c r="K1523" s="27"/>
      <c r="N1523" s="3"/>
      <c r="R1523" s="28"/>
      <c r="U1523" s="3"/>
      <c r="V1523" s="278"/>
      <c r="Z1523" s="28"/>
      <c r="AC1523" s="3"/>
      <c r="AE1523" s="22"/>
      <c r="AF1523" s="213"/>
      <c r="AG1523" s="213"/>
      <c r="AH1523" s="213"/>
    </row>
    <row r="1524" spans="7:34" s="26" customFormat="1" ht="12.75">
      <c r="G1524" s="3"/>
      <c r="K1524" s="27"/>
      <c r="N1524" s="3"/>
      <c r="R1524" s="28"/>
      <c r="U1524" s="3"/>
      <c r="V1524" s="278"/>
      <c r="Z1524" s="28"/>
      <c r="AC1524" s="3"/>
      <c r="AE1524" s="22"/>
      <c r="AF1524" s="213"/>
      <c r="AG1524" s="213"/>
      <c r="AH1524" s="213"/>
    </row>
    <row r="1525" spans="7:34" s="26" customFormat="1" ht="12.75">
      <c r="G1525" s="3"/>
      <c r="K1525" s="27"/>
      <c r="N1525" s="3"/>
      <c r="R1525" s="28"/>
      <c r="U1525" s="3"/>
      <c r="V1525" s="278"/>
      <c r="Z1525" s="28"/>
      <c r="AC1525" s="3"/>
      <c r="AE1525" s="22"/>
      <c r="AF1525" s="213"/>
      <c r="AG1525" s="213"/>
      <c r="AH1525" s="213"/>
    </row>
    <row r="1526" spans="7:34" s="26" customFormat="1" ht="12.75">
      <c r="G1526" s="3"/>
      <c r="K1526" s="27"/>
      <c r="N1526" s="3"/>
      <c r="R1526" s="28"/>
      <c r="U1526" s="3"/>
      <c r="V1526" s="278"/>
      <c r="Z1526" s="28"/>
      <c r="AC1526" s="3"/>
      <c r="AE1526" s="22"/>
      <c r="AF1526" s="213"/>
      <c r="AG1526" s="213"/>
      <c r="AH1526" s="213"/>
    </row>
    <row r="1527" spans="7:34" s="26" customFormat="1" ht="12.75">
      <c r="G1527" s="3"/>
      <c r="K1527" s="27"/>
      <c r="N1527" s="3"/>
      <c r="R1527" s="28"/>
      <c r="U1527" s="3"/>
      <c r="V1527" s="278"/>
      <c r="Z1527" s="28"/>
      <c r="AC1527" s="3"/>
      <c r="AE1527" s="22"/>
      <c r="AF1527" s="213"/>
      <c r="AG1527" s="213"/>
      <c r="AH1527" s="213"/>
    </row>
    <row r="1528" spans="7:34" s="26" customFormat="1" ht="12.75">
      <c r="G1528" s="3"/>
      <c r="K1528" s="27"/>
      <c r="N1528" s="3"/>
      <c r="R1528" s="28"/>
      <c r="U1528" s="3"/>
      <c r="V1528" s="278"/>
      <c r="Z1528" s="28"/>
      <c r="AC1528" s="3"/>
      <c r="AE1528" s="22"/>
      <c r="AF1528" s="213"/>
      <c r="AG1528" s="213"/>
      <c r="AH1528" s="213"/>
    </row>
    <row r="1529" spans="7:34" s="26" customFormat="1" ht="12.75">
      <c r="G1529" s="3"/>
      <c r="K1529" s="27"/>
      <c r="N1529" s="3"/>
      <c r="R1529" s="28"/>
      <c r="U1529" s="3"/>
      <c r="V1529" s="278"/>
      <c r="Z1529" s="28"/>
      <c r="AC1529" s="3"/>
      <c r="AE1529" s="22"/>
      <c r="AF1529" s="213"/>
      <c r="AG1529" s="213"/>
      <c r="AH1529" s="213"/>
    </row>
    <row r="1530" spans="7:34" s="26" customFormat="1" ht="12.75">
      <c r="G1530" s="3"/>
      <c r="K1530" s="27"/>
      <c r="N1530" s="3"/>
      <c r="R1530" s="28"/>
      <c r="U1530" s="3"/>
      <c r="V1530" s="278"/>
      <c r="Z1530" s="28"/>
      <c r="AC1530" s="3"/>
      <c r="AE1530" s="22"/>
      <c r="AF1530" s="213"/>
      <c r="AG1530" s="213"/>
      <c r="AH1530" s="213"/>
    </row>
    <row r="1531" spans="7:34" s="26" customFormat="1" ht="12.75">
      <c r="G1531" s="3"/>
      <c r="K1531" s="27"/>
      <c r="N1531" s="3"/>
      <c r="R1531" s="28"/>
      <c r="U1531" s="3"/>
      <c r="V1531" s="278"/>
      <c r="Z1531" s="28"/>
      <c r="AC1531" s="3"/>
      <c r="AE1531" s="22"/>
      <c r="AF1531" s="213"/>
      <c r="AG1531" s="213"/>
      <c r="AH1531" s="213"/>
    </row>
    <row r="1532" spans="7:34" s="26" customFormat="1" ht="12.75">
      <c r="G1532" s="3"/>
      <c r="K1532" s="27"/>
      <c r="N1532" s="3"/>
      <c r="R1532" s="28"/>
      <c r="U1532" s="3"/>
      <c r="V1532" s="278"/>
      <c r="Z1532" s="28"/>
      <c r="AC1532" s="3"/>
      <c r="AE1532" s="22"/>
      <c r="AF1532" s="213"/>
      <c r="AG1532" s="213"/>
      <c r="AH1532" s="213"/>
    </row>
    <row r="1533" spans="7:34" s="26" customFormat="1" ht="12.75">
      <c r="G1533" s="3"/>
      <c r="K1533" s="27"/>
      <c r="N1533" s="3"/>
      <c r="R1533" s="28"/>
      <c r="U1533" s="3"/>
      <c r="V1533" s="278"/>
      <c r="Z1533" s="28"/>
      <c r="AC1533" s="3"/>
      <c r="AE1533" s="22"/>
      <c r="AF1533" s="213"/>
      <c r="AG1533" s="213"/>
      <c r="AH1533" s="213"/>
    </row>
    <row r="1534" spans="7:34" s="26" customFormat="1" ht="12.75">
      <c r="G1534" s="3"/>
      <c r="K1534" s="27"/>
      <c r="N1534" s="3"/>
      <c r="R1534" s="28"/>
      <c r="U1534" s="3"/>
      <c r="V1534" s="278"/>
      <c r="Z1534" s="28"/>
      <c r="AC1534" s="3"/>
      <c r="AE1534" s="22"/>
      <c r="AF1534" s="213"/>
      <c r="AG1534" s="213"/>
      <c r="AH1534" s="213"/>
    </row>
    <row r="1535" spans="7:34" s="26" customFormat="1" ht="12.75">
      <c r="G1535" s="3"/>
      <c r="K1535" s="27"/>
      <c r="N1535" s="3"/>
      <c r="R1535" s="28"/>
      <c r="U1535" s="3"/>
      <c r="V1535" s="278"/>
      <c r="Z1535" s="28"/>
      <c r="AC1535" s="3"/>
      <c r="AE1535" s="22"/>
      <c r="AF1535" s="213"/>
      <c r="AG1535" s="213"/>
      <c r="AH1535" s="213"/>
    </row>
    <row r="1536" spans="7:34" s="26" customFormat="1" ht="12.75">
      <c r="G1536" s="3"/>
      <c r="K1536" s="27"/>
      <c r="N1536" s="3"/>
      <c r="R1536" s="28"/>
      <c r="U1536" s="3"/>
      <c r="V1536" s="278"/>
      <c r="Z1536" s="28"/>
      <c r="AC1536" s="3"/>
      <c r="AE1536" s="22"/>
      <c r="AF1536" s="213"/>
      <c r="AG1536" s="213"/>
      <c r="AH1536" s="213"/>
    </row>
    <row r="1537" spans="7:34" s="26" customFormat="1" ht="12.75">
      <c r="G1537" s="3"/>
      <c r="K1537" s="27"/>
      <c r="N1537" s="3"/>
      <c r="R1537" s="28"/>
      <c r="U1537" s="3"/>
      <c r="V1537" s="278"/>
      <c r="Z1537" s="28"/>
      <c r="AC1537" s="3"/>
      <c r="AE1537" s="22"/>
      <c r="AF1537" s="213"/>
      <c r="AG1537" s="213"/>
      <c r="AH1537" s="213"/>
    </row>
    <row r="1538" spans="7:34" s="26" customFormat="1" ht="12.75">
      <c r="G1538" s="3"/>
      <c r="K1538" s="27"/>
      <c r="N1538" s="3"/>
      <c r="R1538" s="28"/>
      <c r="U1538" s="3"/>
      <c r="V1538" s="278"/>
      <c r="Z1538" s="28"/>
      <c r="AC1538" s="3"/>
      <c r="AE1538" s="22"/>
      <c r="AF1538" s="213"/>
      <c r="AG1538" s="213"/>
      <c r="AH1538" s="213"/>
    </row>
    <row r="1539" spans="7:34" s="26" customFormat="1" ht="12.75">
      <c r="G1539" s="3"/>
      <c r="K1539" s="27"/>
      <c r="N1539" s="3"/>
      <c r="R1539" s="28"/>
      <c r="U1539" s="3"/>
      <c r="V1539" s="278"/>
      <c r="Z1539" s="28"/>
      <c r="AC1539" s="3"/>
      <c r="AE1539" s="22"/>
      <c r="AF1539" s="213"/>
      <c r="AG1539" s="213"/>
      <c r="AH1539" s="213"/>
    </row>
    <row r="1540" spans="7:34" s="26" customFormat="1" ht="12.75">
      <c r="G1540" s="3"/>
      <c r="K1540" s="27"/>
      <c r="N1540" s="3"/>
      <c r="R1540" s="28"/>
      <c r="U1540" s="3"/>
      <c r="V1540" s="278"/>
      <c r="Z1540" s="28"/>
      <c r="AC1540" s="3"/>
      <c r="AE1540" s="22"/>
      <c r="AF1540" s="213"/>
      <c r="AG1540" s="213"/>
      <c r="AH1540" s="213"/>
    </row>
    <row r="1541" spans="7:34" s="26" customFormat="1" ht="12.75">
      <c r="G1541" s="3"/>
      <c r="K1541" s="27"/>
      <c r="N1541" s="3"/>
      <c r="R1541" s="28"/>
      <c r="U1541" s="3"/>
      <c r="V1541" s="278"/>
      <c r="Z1541" s="28"/>
      <c r="AC1541" s="3"/>
      <c r="AE1541" s="22"/>
      <c r="AF1541" s="213"/>
      <c r="AG1541" s="213"/>
      <c r="AH1541" s="213"/>
    </row>
    <row r="1542" spans="7:34" s="26" customFormat="1" ht="12.75">
      <c r="G1542" s="3"/>
      <c r="K1542" s="27"/>
      <c r="N1542" s="3"/>
      <c r="R1542" s="28"/>
      <c r="U1542" s="3"/>
      <c r="V1542" s="278"/>
      <c r="Z1542" s="28"/>
      <c r="AC1542" s="3"/>
      <c r="AE1542" s="22"/>
      <c r="AF1542" s="213"/>
      <c r="AG1542" s="213"/>
      <c r="AH1542" s="213"/>
    </row>
    <row r="1543" spans="7:34" s="26" customFormat="1" ht="12.75">
      <c r="G1543" s="3"/>
      <c r="K1543" s="27"/>
      <c r="N1543" s="3"/>
      <c r="R1543" s="28"/>
      <c r="U1543" s="3"/>
      <c r="V1543" s="278"/>
      <c r="Z1543" s="28"/>
      <c r="AC1543" s="3"/>
      <c r="AE1543" s="22"/>
      <c r="AF1543" s="213"/>
      <c r="AG1543" s="213"/>
      <c r="AH1543" s="213"/>
    </row>
    <row r="1544" spans="7:34" s="26" customFormat="1" ht="12.75">
      <c r="G1544" s="3"/>
      <c r="K1544" s="27"/>
      <c r="N1544" s="3"/>
      <c r="R1544" s="28"/>
      <c r="U1544" s="3"/>
      <c r="V1544" s="278"/>
      <c r="Z1544" s="28"/>
      <c r="AC1544" s="3"/>
      <c r="AE1544" s="22"/>
      <c r="AF1544" s="213"/>
      <c r="AG1544" s="213"/>
      <c r="AH1544" s="213"/>
    </row>
    <row r="1545" spans="7:34" s="26" customFormat="1" ht="12.75">
      <c r="G1545" s="3"/>
      <c r="K1545" s="27"/>
      <c r="N1545" s="3"/>
      <c r="R1545" s="28"/>
      <c r="U1545" s="3"/>
      <c r="V1545" s="278"/>
      <c r="Z1545" s="28"/>
      <c r="AC1545" s="3"/>
      <c r="AE1545" s="22"/>
      <c r="AF1545" s="213"/>
      <c r="AG1545" s="213"/>
      <c r="AH1545" s="213"/>
    </row>
    <row r="1546" spans="7:34" s="26" customFormat="1" ht="12.75">
      <c r="G1546" s="3"/>
      <c r="K1546" s="27"/>
      <c r="N1546" s="3"/>
      <c r="R1546" s="28"/>
      <c r="U1546" s="3"/>
      <c r="V1546" s="278"/>
      <c r="Z1546" s="28"/>
      <c r="AC1546" s="3"/>
      <c r="AE1546" s="22"/>
      <c r="AF1546" s="213"/>
      <c r="AG1546" s="213"/>
      <c r="AH1546" s="213"/>
    </row>
    <row r="1547" spans="7:34" s="26" customFormat="1" ht="12.75">
      <c r="G1547" s="3"/>
      <c r="K1547" s="27"/>
      <c r="N1547" s="3"/>
      <c r="R1547" s="28"/>
      <c r="U1547" s="3"/>
      <c r="V1547" s="278"/>
      <c r="Z1547" s="28"/>
      <c r="AC1547" s="3"/>
      <c r="AE1547" s="22"/>
      <c r="AF1547" s="213"/>
      <c r="AG1547" s="213"/>
      <c r="AH1547" s="213"/>
    </row>
    <row r="1548" spans="7:34" s="26" customFormat="1" ht="12.75">
      <c r="G1548" s="3"/>
      <c r="K1548" s="27"/>
      <c r="N1548" s="3"/>
      <c r="R1548" s="28"/>
      <c r="U1548" s="3"/>
      <c r="V1548" s="278"/>
      <c r="Z1548" s="28"/>
      <c r="AC1548" s="3"/>
      <c r="AE1548" s="22"/>
      <c r="AF1548" s="213"/>
      <c r="AG1548" s="213"/>
      <c r="AH1548" s="213"/>
    </row>
    <row r="1549" spans="7:34" s="26" customFormat="1" ht="12.75">
      <c r="G1549" s="3"/>
      <c r="K1549" s="27"/>
      <c r="N1549" s="3"/>
      <c r="R1549" s="28"/>
      <c r="U1549" s="3"/>
      <c r="V1549" s="278"/>
      <c r="Z1549" s="28"/>
      <c r="AC1549" s="3"/>
      <c r="AE1549" s="22"/>
      <c r="AF1549" s="213"/>
      <c r="AG1549" s="213"/>
      <c r="AH1549" s="213"/>
    </row>
    <row r="1550" spans="7:34" s="26" customFormat="1" ht="12.75">
      <c r="G1550" s="3"/>
      <c r="K1550" s="27"/>
      <c r="N1550" s="3"/>
      <c r="R1550" s="28"/>
      <c r="U1550" s="3"/>
      <c r="V1550" s="278"/>
      <c r="Z1550" s="28"/>
      <c r="AC1550" s="3"/>
      <c r="AE1550" s="22"/>
      <c r="AF1550" s="213"/>
      <c r="AG1550" s="213"/>
      <c r="AH1550" s="213"/>
    </row>
    <row r="1551" spans="7:34" s="26" customFormat="1" ht="12.75">
      <c r="G1551" s="3"/>
      <c r="K1551" s="27"/>
      <c r="N1551" s="3"/>
      <c r="R1551" s="28"/>
      <c r="U1551" s="3"/>
      <c r="V1551" s="278"/>
      <c r="Z1551" s="28"/>
      <c r="AC1551" s="3"/>
      <c r="AE1551" s="22"/>
      <c r="AF1551" s="213"/>
      <c r="AG1551" s="213"/>
      <c r="AH1551" s="213"/>
    </row>
    <row r="1552" spans="7:34" s="26" customFormat="1" ht="12.75">
      <c r="G1552" s="3"/>
      <c r="K1552" s="27"/>
      <c r="N1552" s="3"/>
      <c r="R1552" s="28"/>
      <c r="U1552" s="3"/>
      <c r="V1552" s="278"/>
      <c r="Z1552" s="28"/>
      <c r="AC1552" s="3"/>
      <c r="AE1552" s="22"/>
      <c r="AF1552" s="213"/>
      <c r="AG1552" s="213"/>
      <c r="AH1552" s="213"/>
    </row>
    <row r="1553" spans="7:34" s="26" customFormat="1" ht="12.75">
      <c r="G1553" s="3"/>
      <c r="K1553" s="27"/>
      <c r="N1553" s="3"/>
      <c r="R1553" s="28"/>
      <c r="U1553" s="3"/>
      <c r="V1553" s="278"/>
      <c r="Z1553" s="28"/>
      <c r="AC1553" s="3"/>
      <c r="AE1553" s="22"/>
      <c r="AF1553" s="213"/>
      <c r="AG1553" s="213"/>
      <c r="AH1553" s="213"/>
    </row>
    <row r="1554" spans="7:34" s="26" customFormat="1" ht="12.75">
      <c r="G1554" s="3"/>
      <c r="K1554" s="27"/>
      <c r="N1554" s="3"/>
      <c r="R1554" s="28"/>
      <c r="U1554" s="3"/>
      <c r="V1554" s="278"/>
      <c r="Z1554" s="28"/>
      <c r="AC1554" s="3"/>
      <c r="AE1554" s="22"/>
      <c r="AF1554" s="213"/>
      <c r="AG1554" s="213"/>
      <c r="AH1554" s="213"/>
    </row>
    <row r="1555" spans="7:34" s="26" customFormat="1" ht="12.75">
      <c r="G1555" s="3"/>
      <c r="K1555" s="27"/>
      <c r="N1555" s="3"/>
      <c r="R1555" s="28"/>
      <c r="U1555" s="3"/>
      <c r="V1555" s="278"/>
      <c r="Z1555" s="28"/>
      <c r="AC1555" s="3"/>
      <c r="AE1555" s="22"/>
      <c r="AF1555" s="213"/>
      <c r="AG1555" s="213"/>
      <c r="AH1555" s="213"/>
    </row>
    <row r="1556" spans="7:34" s="26" customFormat="1" ht="12.75">
      <c r="G1556" s="3"/>
      <c r="K1556" s="27"/>
      <c r="N1556" s="3"/>
      <c r="R1556" s="28"/>
      <c r="U1556" s="3"/>
      <c r="V1556" s="278"/>
      <c r="Z1556" s="28"/>
      <c r="AC1556" s="3"/>
      <c r="AE1556" s="22"/>
      <c r="AF1556" s="213"/>
      <c r="AG1556" s="213"/>
      <c r="AH1556" s="213"/>
    </row>
    <row r="1557" spans="7:34" s="26" customFormat="1" ht="12.75">
      <c r="G1557" s="3"/>
      <c r="K1557" s="27"/>
      <c r="N1557" s="3"/>
      <c r="R1557" s="28"/>
      <c r="U1557" s="3"/>
      <c r="V1557" s="278"/>
      <c r="Z1557" s="28"/>
      <c r="AC1557" s="3"/>
      <c r="AE1557" s="22"/>
      <c r="AF1557" s="213"/>
      <c r="AG1557" s="213"/>
      <c r="AH1557" s="213"/>
    </row>
    <row r="1558" spans="7:34" s="26" customFormat="1" ht="12.75">
      <c r="G1558" s="3"/>
      <c r="K1558" s="27"/>
      <c r="N1558" s="3"/>
      <c r="R1558" s="28"/>
      <c r="U1558" s="3"/>
      <c r="V1558" s="278"/>
      <c r="Z1558" s="28"/>
      <c r="AC1558" s="3"/>
      <c r="AE1558" s="22"/>
      <c r="AF1558" s="213"/>
      <c r="AG1558" s="213"/>
      <c r="AH1558" s="213"/>
    </row>
    <row r="1559" spans="7:34" s="26" customFormat="1" ht="12.75">
      <c r="G1559" s="3"/>
      <c r="K1559" s="27"/>
      <c r="N1559" s="3"/>
      <c r="R1559" s="28"/>
      <c r="U1559" s="3"/>
      <c r="V1559" s="278"/>
      <c r="Z1559" s="28"/>
      <c r="AC1559" s="3"/>
      <c r="AE1559" s="22"/>
      <c r="AF1559" s="213"/>
      <c r="AG1559" s="213"/>
      <c r="AH1559" s="213"/>
    </row>
    <row r="1560" spans="7:34" s="26" customFormat="1" ht="12.75">
      <c r="G1560" s="3"/>
      <c r="K1560" s="27"/>
      <c r="N1560" s="3"/>
      <c r="R1560" s="28"/>
      <c r="U1560" s="3"/>
      <c r="V1560" s="278"/>
      <c r="Z1560" s="28"/>
      <c r="AC1560" s="3"/>
      <c r="AE1560" s="22"/>
      <c r="AF1560" s="213"/>
      <c r="AG1560" s="213"/>
      <c r="AH1560" s="213"/>
    </row>
    <row r="1561" spans="7:34" s="26" customFormat="1" ht="12.75">
      <c r="G1561" s="3"/>
      <c r="K1561" s="27"/>
      <c r="N1561" s="3"/>
      <c r="R1561" s="28"/>
      <c r="U1561" s="3"/>
      <c r="V1561" s="278"/>
      <c r="Z1561" s="28"/>
      <c r="AC1561" s="3"/>
      <c r="AE1561" s="22"/>
      <c r="AF1561" s="213"/>
      <c r="AG1561" s="213"/>
      <c r="AH1561" s="213"/>
    </row>
    <row r="1562" spans="7:34" s="26" customFormat="1" ht="12.75">
      <c r="G1562" s="3"/>
      <c r="K1562" s="27"/>
      <c r="N1562" s="3"/>
      <c r="R1562" s="28"/>
      <c r="U1562" s="3"/>
      <c r="V1562" s="278"/>
      <c r="Z1562" s="28"/>
      <c r="AC1562" s="3"/>
      <c r="AE1562" s="22"/>
      <c r="AF1562" s="213"/>
      <c r="AG1562" s="213"/>
      <c r="AH1562" s="213"/>
    </row>
    <row r="1563" spans="7:34" s="26" customFormat="1" ht="12.75">
      <c r="G1563" s="3"/>
      <c r="K1563" s="27"/>
      <c r="N1563" s="3"/>
      <c r="R1563" s="28"/>
      <c r="U1563" s="3"/>
      <c r="V1563" s="278"/>
      <c r="Z1563" s="28"/>
      <c r="AC1563" s="3"/>
      <c r="AE1563" s="22"/>
      <c r="AF1563" s="213"/>
      <c r="AG1563" s="213"/>
      <c r="AH1563" s="213"/>
    </row>
    <row r="1564" spans="7:34" s="26" customFormat="1" ht="12.75">
      <c r="G1564" s="3"/>
      <c r="K1564" s="27"/>
      <c r="N1564" s="3"/>
      <c r="R1564" s="28"/>
      <c r="U1564" s="3"/>
      <c r="V1564" s="278"/>
      <c r="Z1564" s="28"/>
      <c r="AC1564" s="3"/>
      <c r="AE1564" s="22"/>
      <c r="AF1564" s="213"/>
      <c r="AG1564" s="213"/>
      <c r="AH1564" s="213"/>
    </row>
    <row r="1565" spans="7:34" s="26" customFormat="1" ht="12.75">
      <c r="G1565" s="3"/>
      <c r="K1565" s="27"/>
      <c r="N1565" s="3"/>
      <c r="R1565" s="28"/>
      <c r="U1565" s="3"/>
      <c r="V1565" s="278"/>
      <c r="Z1565" s="28"/>
      <c r="AC1565" s="3"/>
      <c r="AE1565" s="22"/>
      <c r="AF1565" s="213"/>
      <c r="AG1565" s="213"/>
      <c r="AH1565" s="213"/>
    </row>
    <row r="1566" spans="7:34" s="26" customFormat="1" ht="12.75">
      <c r="G1566" s="3"/>
      <c r="K1566" s="27"/>
      <c r="N1566" s="3"/>
      <c r="R1566" s="28"/>
      <c r="U1566" s="3"/>
      <c r="V1566" s="278"/>
      <c r="Z1566" s="28"/>
      <c r="AC1566" s="3"/>
      <c r="AE1566" s="22"/>
      <c r="AF1566" s="213"/>
      <c r="AG1566" s="213"/>
      <c r="AH1566" s="213"/>
    </row>
    <row r="1567" spans="7:34" s="26" customFormat="1" ht="12.75">
      <c r="G1567" s="3"/>
      <c r="K1567" s="27"/>
      <c r="N1567" s="3"/>
      <c r="R1567" s="28"/>
      <c r="U1567" s="3"/>
      <c r="V1567" s="278"/>
      <c r="Z1567" s="28"/>
      <c r="AC1567" s="3"/>
      <c r="AE1567" s="22"/>
      <c r="AF1567" s="213"/>
      <c r="AG1567" s="213"/>
      <c r="AH1567" s="213"/>
    </row>
    <row r="1568" spans="7:34" s="26" customFormat="1" ht="12.75">
      <c r="G1568" s="3"/>
      <c r="K1568" s="27"/>
      <c r="N1568" s="3"/>
      <c r="R1568" s="28"/>
      <c r="U1568" s="3"/>
      <c r="V1568" s="278"/>
      <c r="Z1568" s="28"/>
      <c r="AC1568" s="3"/>
      <c r="AE1568" s="22"/>
      <c r="AF1568" s="213"/>
      <c r="AG1568" s="213"/>
      <c r="AH1568" s="213"/>
    </row>
    <row r="1569" spans="7:34" s="26" customFormat="1" ht="12.75">
      <c r="G1569" s="3"/>
      <c r="K1569" s="27"/>
      <c r="N1569" s="3"/>
      <c r="R1569" s="28"/>
      <c r="U1569" s="3"/>
      <c r="V1569" s="278"/>
      <c r="Z1569" s="28"/>
      <c r="AC1569" s="3"/>
      <c r="AE1569" s="22"/>
      <c r="AF1569" s="213"/>
      <c r="AG1569" s="213"/>
      <c r="AH1569" s="213"/>
    </row>
    <row r="1570" spans="7:34" s="26" customFormat="1" ht="12.75">
      <c r="G1570" s="3"/>
      <c r="K1570" s="27"/>
      <c r="N1570" s="3"/>
      <c r="R1570" s="28"/>
      <c r="U1570" s="3"/>
      <c r="V1570" s="278"/>
      <c r="Z1570" s="28"/>
      <c r="AC1570" s="3"/>
      <c r="AE1570" s="22"/>
      <c r="AF1570" s="213"/>
      <c r="AG1570" s="213"/>
      <c r="AH1570" s="213"/>
    </row>
    <row r="1571" spans="7:34" s="26" customFormat="1" ht="12.75">
      <c r="G1571" s="3"/>
      <c r="K1571" s="27"/>
      <c r="N1571" s="3"/>
      <c r="R1571" s="28"/>
      <c r="U1571" s="3"/>
      <c r="V1571" s="278"/>
      <c r="Z1571" s="28"/>
      <c r="AC1571" s="3"/>
      <c r="AE1571" s="22"/>
      <c r="AF1571" s="213"/>
      <c r="AG1571" s="213"/>
      <c r="AH1571" s="213"/>
    </row>
    <row r="1572" spans="7:34" s="26" customFormat="1" ht="12.75">
      <c r="G1572" s="3"/>
      <c r="K1572" s="27"/>
      <c r="N1572" s="3"/>
      <c r="R1572" s="28"/>
      <c r="U1572" s="3"/>
      <c r="V1572" s="278"/>
      <c r="Z1572" s="28"/>
      <c r="AC1572" s="3"/>
      <c r="AE1572" s="22"/>
      <c r="AF1572" s="213"/>
      <c r="AG1572" s="213"/>
      <c r="AH1572" s="213"/>
    </row>
    <row r="1573" spans="7:34" s="26" customFormat="1" ht="12.75">
      <c r="G1573" s="3"/>
      <c r="K1573" s="27"/>
      <c r="N1573" s="3"/>
      <c r="R1573" s="28"/>
      <c r="U1573" s="3"/>
      <c r="V1573" s="278"/>
      <c r="Z1573" s="28"/>
      <c r="AC1573" s="3"/>
      <c r="AE1573" s="22"/>
      <c r="AF1573" s="213"/>
      <c r="AG1573" s="213"/>
      <c r="AH1573" s="213"/>
    </row>
    <row r="1574" spans="7:34" s="26" customFormat="1" ht="12.75">
      <c r="G1574" s="3"/>
      <c r="K1574" s="27"/>
      <c r="N1574" s="3"/>
      <c r="R1574" s="28"/>
      <c r="U1574" s="3"/>
      <c r="V1574" s="278"/>
      <c r="Z1574" s="28"/>
      <c r="AC1574" s="3"/>
      <c r="AE1574" s="22"/>
      <c r="AF1574" s="213"/>
      <c r="AG1574" s="213"/>
      <c r="AH1574" s="213"/>
    </row>
    <row r="1575" spans="7:34" s="26" customFormat="1" ht="12.75">
      <c r="G1575" s="3"/>
      <c r="K1575" s="27"/>
      <c r="N1575" s="3"/>
      <c r="R1575" s="28"/>
      <c r="U1575" s="3"/>
      <c r="V1575" s="278"/>
      <c r="Z1575" s="28"/>
      <c r="AC1575" s="3"/>
      <c r="AE1575" s="22"/>
      <c r="AF1575" s="213"/>
      <c r="AG1575" s="213"/>
      <c r="AH1575" s="213"/>
    </row>
    <row r="1576" spans="7:34" s="26" customFormat="1" ht="12.75">
      <c r="G1576" s="3"/>
      <c r="K1576" s="27"/>
      <c r="N1576" s="3"/>
      <c r="R1576" s="28"/>
      <c r="U1576" s="3"/>
      <c r="V1576" s="278"/>
      <c r="Z1576" s="28"/>
      <c r="AC1576" s="3"/>
      <c r="AE1576" s="22"/>
      <c r="AF1576" s="213"/>
      <c r="AG1576" s="213"/>
      <c r="AH1576" s="213"/>
    </row>
    <row r="1577" spans="7:34" s="26" customFormat="1" ht="12.75">
      <c r="G1577" s="3"/>
      <c r="K1577" s="27"/>
      <c r="N1577" s="3"/>
      <c r="R1577" s="28"/>
      <c r="U1577" s="3"/>
      <c r="V1577" s="278"/>
      <c r="Z1577" s="28"/>
      <c r="AC1577" s="3"/>
      <c r="AE1577" s="22"/>
      <c r="AF1577" s="213"/>
      <c r="AG1577" s="213"/>
      <c r="AH1577" s="213"/>
    </row>
    <row r="1578" spans="7:34" s="26" customFormat="1" ht="12.75">
      <c r="G1578" s="3"/>
      <c r="K1578" s="27"/>
      <c r="N1578" s="3"/>
      <c r="R1578" s="28"/>
      <c r="U1578" s="3"/>
      <c r="V1578" s="278"/>
      <c r="Z1578" s="28"/>
      <c r="AC1578" s="3"/>
      <c r="AE1578" s="22"/>
      <c r="AF1578" s="213"/>
      <c r="AG1578" s="213"/>
      <c r="AH1578" s="213"/>
    </row>
    <row r="1579" spans="7:34" s="26" customFormat="1" ht="12.75">
      <c r="G1579" s="3"/>
      <c r="K1579" s="27"/>
      <c r="N1579" s="3"/>
      <c r="R1579" s="28"/>
      <c r="U1579" s="3"/>
      <c r="V1579" s="278"/>
      <c r="Z1579" s="28"/>
      <c r="AC1579" s="3"/>
      <c r="AE1579" s="22"/>
      <c r="AF1579" s="213"/>
      <c r="AG1579" s="213"/>
      <c r="AH1579" s="213"/>
    </row>
    <row r="1580" spans="7:34" s="26" customFormat="1" ht="12.75">
      <c r="G1580" s="3"/>
      <c r="K1580" s="27"/>
      <c r="N1580" s="3"/>
      <c r="R1580" s="28"/>
      <c r="U1580" s="3"/>
      <c r="V1580" s="278"/>
      <c r="Z1580" s="28"/>
      <c r="AC1580" s="3"/>
      <c r="AE1580" s="22"/>
      <c r="AF1580" s="213"/>
      <c r="AG1580" s="213"/>
      <c r="AH1580" s="213"/>
    </row>
    <row r="1581" spans="7:34" s="26" customFormat="1" ht="12.75">
      <c r="G1581" s="3"/>
      <c r="K1581" s="27"/>
      <c r="N1581" s="3"/>
      <c r="R1581" s="28"/>
      <c r="U1581" s="3"/>
      <c r="V1581" s="278"/>
      <c r="Z1581" s="28"/>
      <c r="AC1581" s="3"/>
      <c r="AE1581" s="22"/>
      <c r="AF1581" s="213"/>
      <c r="AG1581" s="213"/>
      <c r="AH1581" s="213"/>
    </row>
    <row r="1582" spans="7:34" s="26" customFormat="1" ht="12.75">
      <c r="G1582" s="3"/>
      <c r="K1582" s="27"/>
      <c r="N1582" s="3"/>
      <c r="R1582" s="28"/>
      <c r="U1582" s="3"/>
      <c r="V1582" s="278"/>
      <c r="Z1582" s="28"/>
      <c r="AC1582" s="3"/>
      <c r="AE1582" s="22"/>
      <c r="AF1582" s="213"/>
      <c r="AG1582" s="213"/>
      <c r="AH1582" s="213"/>
    </row>
    <row r="1583" spans="7:34" s="26" customFormat="1" ht="12.75">
      <c r="G1583" s="3"/>
      <c r="K1583" s="27"/>
      <c r="N1583" s="3"/>
      <c r="R1583" s="28"/>
      <c r="U1583" s="3"/>
      <c r="V1583" s="278"/>
      <c r="Z1583" s="28"/>
      <c r="AC1583" s="3"/>
      <c r="AE1583" s="22"/>
      <c r="AF1583" s="213"/>
      <c r="AG1583" s="213"/>
      <c r="AH1583" s="213"/>
    </row>
    <row r="1584" spans="7:34" s="26" customFormat="1" ht="12.75">
      <c r="G1584" s="3"/>
      <c r="K1584" s="27"/>
      <c r="N1584" s="3"/>
      <c r="R1584" s="28"/>
      <c r="U1584" s="3"/>
      <c r="V1584" s="278"/>
      <c r="Z1584" s="28"/>
      <c r="AC1584" s="3"/>
      <c r="AE1584" s="22"/>
      <c r="AF1584" s="213"/>
      <c r="AG1584" s="213"/>
      <c r="AH1584" s="213"/>
    </row>
    <row r="1585" spans="7:34" s="26" customFormat="1" ht="12.75">
      <c r="G1585" s="3"/>
      <c r="K1585" s="27"/>
      <c r="N1585" s="3"/>
      <c r="R1585" s="28"/>
      <c r="U1585" s="3"/>
      <c r="V1585" s="278"/>
      <c r="Z1585" s="28"/>
      <c r="AC1585" s="3"/>
      <c r="AE1585" s="22"/>
      <c r="AF1585" s="213"/>
      <c r="AG1585" s="213"/>
      <c r="AH1585" s="213"/>
    </row>
    <row r="1586" spans="7:34" s="26" customFormat="1" ht="12.75">
      <c r="G1586" s="3"/>
      <c r="K1586" s="27"/>
      <c r="N1586" s="3"/>
      <c r="R1586" s="28"/>
      <c r="U1586" s="3"/>
      <c r="V1586" s="278"/>
      <c r="Z1586" s="28"/>
      <c r="AC1586" s="3"/>
      <c r="AE1586" s="22"/>
      <c r="AF1586" s="213"/>
      <c r="AG1586" s="213"/>
      <c r="AH1586" s="213"/>
    </row>
    <row r="1587" spans="7:34" s="26" customFormat="1" ht="12.75">
      <c r="G1587" s="3"/>
      <c r="K1587" s="27"/>
      <c r="N1587" s="3"/>
      <c r="R1587" s="28"/>
      <c r="U1587" s="3"/>
      <c r="V1587" s="278"/>
      <c r="Z1587" s="28"/>
      <c r="AC1587" s="3"/>
      <c r="AE1587" s="22"/>
      <c r="AF1587" s="213"/>
      <c r="AG1587" s="213"/>
      <c r="AH1587" s="213"/>
    </row>
    <row r="1588" spans="7:34" s="26" customFormat="1" ht="12.75">
      <c r="G1588" s="3"/>
      <c r="K1588" s="27"/>
      <c r="N1588" s="3"/>
      <c r="R1588" s="28"/>
      <c r="U1588" s="3"/>
      <c r="V1588" s="278"/>
      <c r="Z1588" s="28"/>
      <c r="AC1588" s="3"/>
      <c r="AE1588" s="22"/>
      <c r="AF1588" s="213"/>
      <c r="AG1588" s="213"/>
      <c r="AH1588" s="213"/>
    </row>
    <row r="1589" spans="7:34" s="26" customFormat="1" ht="12.75">
      <c r="G1589" s="3"/>
      <c r="K1589" s="27"/>
      <c r="N1589" s="3"/>
      <c r="R1589" s="28"/>
      <c r="U1589" s="3"/>
      <c r="V1589" s="278"/>
      <c r="Z1589" s="28"/>
      <c r="AC1589" s="3"/>
      <c r="AE1589" s="22"/>
      <c r="AF1589" s="213"/>
      <c r="AG1589" s="213"/>
      <c r="AH1589" s="213"/>
    </row>
    <row r="1590" spans="7:34" s="26" customFormat="1" ht="12.75">
      <c r="G1590" s="3"/>
      <c r="K1590" s="27"/>
      <c r="N1590" s="3"/>
      <c r="R1590" s="28"/>
      <c r="U1590" s="3"/>
      <c r="V1590" s="278"/>
      <c r="Z1590" s="28"/>
      <c r="AC1590" s="3"/>
      <c r="AE1590" s="22"/>
      <c r="AF1590" s="213"/>
      <c r="AG1590" s="213"/>
      <c r="AH1590" s="213"/>
    </row>
    <row r="1591" spans="7:34" s="26" customFormat="1" ht="12.75">
      <c r="G1591" s="3"/>
      <c r="K1591" s="27"/>
      <c r="N1591" s="3"/>
      <c r="R1591" s="28"/>
      <c r="U1591" s="3"/>
      <c r="V1591" s="278"/>
      <c r="Z1591" s="28"/>
      <c r="AC1591" s="3"/>
      <c r="AE1591" s="22"/>
      <c r="AF1591" s="213"/>
      <c r="AG1591" s="213"/>
      <c r="AH1591" s="213"/>
    </row>
    <row r="1592" spans="7:34" s="26" customFormat="1" ht="12.75">
      <c r="G1592" s="3"/>
      <c r="K1592" s="27"/>
      <c r="N1592" s="3"/>
      <c r="R1592" s="28"/>
      <c r="U1592" s="3"/>
      <c r="V1592" s="278"/>
      <c r="Z1592" s="28"/>
      <c r="AC1592" s="3"/>
      <c r="AE1592" s="22"/>
      <c r="AF1592" s="213"/>
      <c r="AG1592" s="213"/>
      <c r="AH1592" s="213"/>
    </row>
    <row r="1593" spans="7:34" s="26" customFormat="1" ht="12.75">
      <c r="G1593" s="3"/>
      <c r="K1593" s="27"/>
      <c r="N1593" s="3"/>
      <c r="R1593" s="28"/>
      <c r="U1593" s="3"/>
      <c r="V1593" s="278"/>
      <c r="Z1593" s="28"/>
      <c r="AC1593" s="3"/>
      <c r="AE1593" s="22"/>
      <c r="AF1593" s="213"/>
      <c r="AG1593" s="213"/>
      <c r="AH1593" s="213"/>
    </row>
    <row r="1594" spans="7:34" s="26" customFormat="1" ht="12.75">
      <c r="G1594" s="3"/>
      <c r="K1594" s="27"/>
      <c r="N1594" s="3"/>
      <c r="R1594" s="28"/>
      <c r="U1594" s="3"/>
      <c r="V1594" s="278"/>
      <c r="Z1594" s="28"/>
      <c r="AC1594" s="3"/>
      <c r="AE1594" s="22"/>
      <c r="AF1594" s="213"/>
      <c r="AG1594" s="213"/>
      <c r="AH1594" s="213"/>
    </row>
    <row r="1595" spans="7:34" s="26" customFormat="1" ht="12.75">
      <c r="G1595" s="3"/>
      <c r="K1595" s="27"/>
      <c r="N1595" s="3"/>
      <c r="R1595" s="28"/>
      <c r="U1595" s="3"/>
      <c r="V1595" s="278"/>
      <c r="Z1595" s="28"/>
      <c r="AC1595" s="3"/>
      <c r="AE1595" s="22"/>
      <c r="AF1595" s="213"/>
      <c r="AG1595" s="213"/>
      <c r="AH1595" s="213"/>
    </row>
    <row r="1596" spans="7:34" s="26" customFormat="1" ht="12.75">
      <c r="G1596" s="3"/>
      <c r="K1596" s="27"/>
      <c r="N1596" s="3"/>
      <c r="R1596" s="28"/>
      <c r="U1596" s="3"/>
      <c r="V1596" s="278"/>
      <c r="Z1596" s="28"/>
      <c r="AC1596" s="3"/>
      <c r="AE1596" s="22"/>
      <c r="AF1596" s="213"/>
      <c r="AG1596" s="213"/>
      <c r="AH1596" s="213"/>
    </row>
    <row r="1597" spans="7:34" s="26" customFormat="1" ht="12.75">
      <c r="G1597" s="3"/>
      <c r="K1597" s="27"/>
      <c r="N1597" s="3"/>
      <c r="R1597" s="28"/>
      <c r="U1597" s="3"/>
      <c r="V1597" s="278"/>
      <c r="Z1597" s="28"/>
      <c r="AC1597" s="3"/>
      <c r="AE1597" s="22"/>
      <c r="AF1597" s="213"/>
      <c r="AG1597" s="213"/>
      <c r="AH1597" s="213"/>
    </row>
    <row r="1598" spans="7:34" s="26" customFormat="1" ht="12.75">
      <c r="G1598" s="3"/>
      <c r="K1598" s="27"/>
      <c r="N1598" s="3"/>
      <c r="R1598" s="28"/>
      <c r="U1598" s="3"/>
      <c r="V1598" s="278"/>
      <c r="Z1598" s="28"/>
      <c r="AC1598" s="3"/>
      <c r="AE1598" s="22"/>
      <c r="AF1598" s="213"/>
      <c r="AG1598" s="213"/>
      <c r="AH1598" s="213"/>
    </row>
    <row r="1599" spans="7:34" s="26" customFormat="1" ht="12.75">
      <c r="G1599" s="3"/>
      <c r="K1599" s="27"/>
      <c r="N1599" s="3"/>
      <c r="R1599" s="28"/>
      <c r="U1599" s="3"/>
      <c r="V1599" s="278"/>
      <c r="Z1599" s="28"/>
      <c r="AC1599" s="3"/>
      <c r="AE1599" s="22"/>
      <c r="AF1599" s="213"/>
      <c r="AG1599" s="213"/>
      <c r="AH1599" s="213"/>
    </row>
    <row r="1600" spans="7:34" s="26" customFormat="1" ht="12.75">
      <c r="G1600" s="3"/>
      <c r="K1600" s="27"/>
      <c r="N1600" s="3"/>
      <c r="R1600" s="28"/>
      <c r="U1600" s="3"/>
      <c r="V1600" s="278"/>
      <c r="Z1600" s="28"/>
      <c r="AC1600" s="3"/>
      <c r="AE1600" s="22"/>
      <c r="AF1600" s="213"/>
      <c r="AG1600" s="213"/>
      <c r="AH1600" s="213"/>
    </row>
    <row r="1601" spans="7:34" s="26" customFormat="1" ht="12.75">
      <c r="G1601" s="3"/>
      <c r="K1601" s="27"/>
      <c r="N1601" s="3"/>
      <c r="R1601" s="28"/>
      <c r="U1601" s="3"/>
      <c r="V1601" s="278"/>
      <c r="Z1601" s="28"/>
      <c r="AC1601" s="3"/>
      <c r="AE1601" s="22"/>
      <c r="AF1601" s="213"/>
      <c r="AG1601" s="213"/>
      <c r="AH1601" s="213"/>
    </row>
    <row r="1602" spans="7:34" s="26" customFormat="1" ht="12.75">
      <c r="G1602" s="3"/>
      <c r="K1602" s="27"/>
      <c r="N1602" s="3"/>
      <c r="R1602" s="28"/>
      <c r="U1602" s="3"/>
      <c r="V1602" s="278"/>
      <c r="Z1602" s="28"/>
      <c r="AC1602" s="3"/>
      <c r="AE1602" s="22"/>
      <c r="AF1602" s="213"/>
      <c r="AG1602" s="213"/>
      <c r="AH1602" s="213"/>
    </row>
    <row r="1603" spans="7:34" s="26" customFormat="1" ht="12.75">
      <c r="G1603" s="3"/>
      <c r="K1603" s="27"/>
      <c r="N1603" s="3"/>
      <c r="R1603" s="28"/>
      <c r="U1603" s="3"/>
      <c r="V1603" s="278"/>
      <c r="Z1603" s="28"/>
      <c r="AC1603" s="3"/>
      <c r="AE1603" s="22"/>
      <c r="AF1603" s="213"/>
      <c r="AG1603" s="213"/>
      <c r="AH1603" s="213"/>
    </row>
    <row r="1604" spans="7:34" s="26" customFormat="1" ht="12.75">
      <c r="G1604" s="3"/>
      <c r="K1604" s="27"/>
      <c r="N1604" s="3"/>
      <c r="R1604" s="28"/>
      <c r="U1604" s="3"/>
      <c r="V1604" s="278"/>
      <c r="Z1604" s="28"/>
      <c r="AC1604" s="3"/>
      <c r="AE1604" s="22"/>
      <c r="AF1604" s="213"/>
      <c r="AG1604" s="213"/>
      <c r="AH1604" s="213"/>
    </row>
    <row r="1605" spans="7:34" s="26" customFormat="1" ht="12.75">
      <c r="G1605" s="3"/>
      <c r="K1605" s="27"/>
      <c r="N1605" s="3"/>
      <c r="R1605" s="28"/>
      <c r="U1605" s="3"/>
      <c r="V1605" s="278"/>
      <c r="Z1605" s="28"/>
      <c r="AC1605" s="3"/>
      <c r="AE1605" s="22"/>
      <c r="AF1605" s="213"/>
      <c r="AG1605" s="213"/>
      <c r="AH1605" s="213"/>
    </row>
    <row r="1606" spans="7:34" s="26" customFormat="1" ht="12.75">
      <c r="G1606" s="3"/>
      <c r="K1606" s="27"/>
      <c r="N1606" s="3"/>
      <c r="R1606" s="28"/>
      <c r="U1606" s="3"/>
      <c r="V1606" s="278"/>
      <c r="Z1606" s="28"/>
      <c r="AC1606" s="3"/>
      <c r="AE1606" s="22"/>
      <c r="AF1606" s="213"/>
      <c r="AG1606" s="213"/>
      <c r="AH1606" s="213"/>
    </row>
    <row r="1607" spans="7:34" s="26" customFormat="1" ht="12.75">
      <c r="G1607" s="3"/>
      <c r="K1607" s="27"/>
      <c r="N1607" s="3"/>
      <c r="R1607" s="28"/>
      <c r="U1607" s="3"/>
      <c r="V1607" s="278"/>
      <c r="Z1607" s="28"/>
      <c r="AC1607" s="3"/>
      <c r="AE1607" s="22"/>
      <c r="AF1607" s="213"/>
      <c r="AG1607" s="213"/>
      <c r="AH1607" s="213"/>
    </row>
    <row r="1608" spans="7:34" s="26" customFormat="1" ht="12.75">
      <c r="G1608" s="3"/>
      <c r="K1608" s="27"/>
      <c r="N1608" s="3"/>
      <c r="R1608" s="28"/>
      <c r="U1608" s="3"/>
      <c r="V1608" s="278"/>
      <c r="Z1608" s="28"/>
      <c r="AC1608" s="3"/>
      <c r="AE1608" s="22"/>
      <c r="AF1608" s="213"/>
      <c r="AG1608" s="213"/>
      <c r="AH1608" s="213"/>
    </row>
    <row r="1609" spans="7:34" s="26" customFormat="1" ht="12.75">
      <c r="G1609" s="3"/>
      <c r="K1609" s="27"/>
      <c r="N1609" s="3"/>
      <c r="R1609" s="28"/>
      <c r="U1609" s="3"/>
      <c r="V1609" s="278"/>
      <c r="Z1609" s="28"/>
      <c r="AC1609" s="3"/>
      <c r="AE1609" s="22"/>
      <c r="AF1609" s="213"/>
      <c r="AG1609" s="213"/>
      <c r="AH1609" s="213"/>
    </row>
    <row r="1610" spans="7:34" s="26" customFormat="1" ht="12.75">
      <c r="G1610" s="3"/>
      <c r="K1610" s="27"/>
      <c r="N1610" s="3"/>
      <c r="R1610" s="28"/>
      <c r="U1610" s="3"/>
      <c r="V1610" s="278"/>
      <c r="Z1610" s="28"/>
      <c r="AC1610" s="3"/>
      <c r="AE1610" s="22"/>
      <c r="AF1610" s="213"/>
      <c r="AG1610" s="213"/>
      <c r="AH1610" s="213"/>
    </row>
    <row r="1611" spans="7:34" s="26" customFormat="1" ht="12.75">
      <c r="G1611" s="3"/>
      <c r="K1611" s="27"/>
      <c r="N1611" s="3"/>
      <c r="R1611" s="28"/>
      <c r="U1611" s="3"/>
      <c r="V1611" s="278"/>
      <c r="Z1611" s="28"/>
      <c r="AC1611" s="3"/>
      <c r="AE1611" s="22"/>
      <c r="AF1611" s="213"/>
      <c r="AG1611" s="213"/>
      <c r="AH1611" s="213"/>
    </row>
    <row r="1612" spans="7:34" s="26" customFormat="1" ht="12.75">
      <c r="G1612" s="3"/>
      <c r="K1612" s="27"/>
      <c r="N1612" s="3"/>
      <c r="R1612" s="28"/>
      <c r="U1612" s="3"/>
      <c r="V1612" s="278"/>
      <c r="Z1612" s="28"/>
      <c r="AC1612" s="3"/>
      <c r="AE1612" s="22"/>
      <c r="AF1612" s="213"/>
      <c r="AG1612" s="213"/>
      <c r="AH1612" s="213"/>
    </row>
    <row r="1613" spans="7:34" s="26" customFormat="1" ht="12.75">
      <c r="G1613" s="3"/>
      <c r="K1613" s="27"/>
      <c r="N1613" s="3"/>
      <c r="R1613" s="28"/>
      <c r="U1613" s="3"/>
      <c r="V1613" s="278"/>
      <c r="Z1613" s="28"/>
      <c r="AC1613" s="3"/>
      <c r="AE1613" s="22"/>
      <c r="AF1613" s="213"/>
      <c r="AG1613" s="213"/>
      <c r="AH1613" s="213"/>
    </row>
    <row r="1614" spans="7:34" s="26" customFormat="1" ht="12.75">
      <c r="G1614" s="3"/>
      <c r="K1614" s="27"/>
      <c r="N1614" s="3"/>
      <c r="R1614" s="28"/>
      <c r="U1614" s="3"/>
      <c r="V1614" s="278"/>
      <c r="Z1614" s="28"/>
      <c r="AC1614" s="3"/>
      <c r="AE1614" s="22"/>
      <c r="AF1614" s="213"/>
      <c r="AG1614" s="213"/>
      <c r="AH1614" s="213"/>
    </row>
    <row r="1615" spans="7:34" s="26" customFormat="1" ht="12.75">
      <c r="G1615" s="3"/>
      <c r="K1615" s="27"/>
      <c r="N1615" s="3"/>
      <c r="R1615" s="28"/>
      <c r="U1615" s="3"/>
      <c r="V1615" s="278"/>
      <c r="Z1615" s="28"/>
      <c r="AC1615" s="3"/>
      <c r="AE1615" s="22"/>
      <c r="AF1615" s="213"/>
      <c r="AG1615" s="213"/>
      <c r="AH1615" s="213"/>
    </row>
    <row r="1616" spans="7:34" s="26" customFormat="1" ht="12.75">
      <c r="G1616" s="3"/>
      <c r="K1616" s="27"/>
      <c r="N1616" s="3"/>
      <c r="R1616" s="28"/>
      <c r="U1616" s="3"/>
      <c r="V1616" s="278"/>
      <c r="Z1616" s="28"/>
      <c r="AC1616" s="3"/>
      <c r="AE1616" s="22"/>
      <c r="AF1616" s="213"/>
      <c r="AG1616" s="213"/>
      <c r="AH1616" s="213"/>
    </row>
    <row r="1617" spans="7:34" s="26" customFormat="1" ht="12.75">
      <c r="G1617" s="3"/>
      <c r="K1617" s="27"/>
      <c r="N1617" s="3"/>
      <c r="R1617" s="28"/>
      <c r="U1617" s="3"/>
      <c r="V1617" s="278"/>
      <c r="Z1617" s="28"/>
      <c r="AC1617" s="3"/>
      <c r="AE1617" s="22"/>
      <c r="AF1617" s="213"/>
      <c r="AG1617" s="213"/>
      <c r="AH1617" s="213"/>
    </row>
    <row r="1618" spans="7:34" s="26" customFormat="1" ht="12.75">
      <c r="G1618" s="3"/>
      <c r="K1618" s="27"/>
      <c r="N1618" s="3"/>
      <c r="R1618" s="28"/>
      <c r="U1618" s="3"/>
      <c r="V1618" s="278"/>
      <c r="Z1618" s="28"/>
      <c r="AC1618" s="3"/>
      <c r="AE1618" s="22"/>
      <c r="AF1618" s="213"/>
      <c r="AG1618" s="213"/>
      <c r="AH1618" s="213"/>
    </row>
    <row r="1619" spans="7:34" s="26" customFormat="1" ht="12.75">
      <c r="G1619" s="3"/>
      <c r="K1619" s="27"/>
      <c r="N1619" s="3"/>
      <c r="R1619" s="28"/>
      <c r="U1619" s="3"/>
      <c r="V1619" s="278"/>
      <c r="Z1619" s="28"/>
      <c r="AC1619" s="3"/>
      <c r="AE1619" s="22"/>
      <c r="AF1619" s="213"/>
      <c r="AG1619" s="213"/>
      <c r="AH1619" s="213"/>
    </row>
    <row r="1620" spans="7:34" s="26" customFormat="1" ht="12.75">
      <c r="G1620" s="3"/>
      <c r="K1620" s="27"/>
      <c r="N1620" s="3"/>
      <c r="R1620" s="28"/>
      <c r="U1620" s="3"/>
      <c r="V1620" s="278"/>
      <c r="Z1620" s="28"/>
      <c r="AC1620" s="3"/>
      <c r="AE1620" s="22"/>
      <c r="AF1620" s="213"/>
      <c r="AG1620" s="213"/>
      <c r="AH1620" s="213"/>
    </row>
    <row r="1621" spans="7:34" s="26" customFormat="1" ht="12.75">
      <c r="G1621" s="3"/>
      <c r="K1621" s="27"/>
      <c r="N1621" s="3"/>
      <c r="R1621" s="28"/>
      <c r="U1621" s="3"/>
      <c r="V1621" s="278"/>
      <c r="Z1621" s="28"/>
      <c r="AC1621" s="3"/>
      <c r="AE1621" s="22"/>
      <c r="AF1621" s="213"/>
      <c r="AG1621" s="213"/>
      <c r="AH1621" s="213"/>
    </row>
    <row r="1622" spans="7:34" s="26" customFormat="1" ht="12.75">
      <c r="G1622" s="3"/>
      <c r="K1622" s="27"/>
      <c r="N1622" s="3"/>
      <c r="R1622" s="28"/>
      <c r="U1622" s="3"/>
      <c r="V1622" s="278"/>
      <c r="Z1622" s="28"/>
      <c r="AC1622" s="3"/>
      <c r="AE1622" s="22"/>
      <c r="AF1622" s="213"/>
      <c r="AG1622" s="213"/>
      <c r="AH1622" s="213"/>
    </row>
    <row r="1623" spans="7:34" s="26" customFormat="1" ht="12.75">
      <c r="G1623" s="3"/>
      <c r="K1623" s="27"/>
      <c r="N1623" s="3"/>
      <c r="R1623" s="28"/>
      <c r="U1623" s="3"/>
      <c r="V1623" s="278"/>
      <c r="Z1623" s="28"/>
      <c r="AC1623" s="3"/>
      <c r="AE1623" s="22"/>
      <c r="AF1623" s="213"/>
      <c r="AG1623" s="213"/>
      <c r="AH1623" s="213"/>
    </row>
    <row r="1624" spans="7:34" s="26" customFormat="1" ht="12.75">
      <c r="G1624" s="3"/>
      <c r="K1624" s="27"/>
      <c r="N1624" s="3"/>
      <c r="R1624" s="28"/>
      <c r="U1624" s="3"/>
      <c r="V1624" s="278"/>
      <c r="Z1624" s="28"/>
      <c r="AC1624" s="3"/>
      <c r="AE1624" s="22"/>
      <c r="AF1624" s="213"/>
      <c r="AG1624" s="213"/>
      <c r="AH1624" s="213"/>
    </row>
    <row r="1625" spans="7:34" s="26" customFormat="1" ht="12.75">
      <c r="G1625" s="3"/>
      <c r="K1625" s="27"/>
      <c r="N1625" s="3"/>
      <c r="R1625" s="28"/>
      <c r="U1625" s="3"/>
      <c r="V1625" s="278"/>
      <c r="Z1625" s="28"/>
      <c r="AC1625" s="3"/>
      <c r="AE1625" s="22"/>
      <c r="AF1625" s="213"/>
      <c r="AG1625" s="213"/>
      <c r="AH1625" s="213"/>
    </row>
    <row r="1626" spans="7:34" s="26" customFormat="1" ht="12.75">
      <c r="G1626" s="3"/>
      <c r="K1626" s="27"/>
      <c r="N1626" s="3"/>
      <c r="R1626" s="28"/>
      <c r="U1626" s="3"/>
      <c r="V1626" s="278"/>
      <c r="Z1626" s="28"/>
      <c r="AC1626" s="3"/>
      <c r="AE1626" s="22"/>
      <c r="AF1626" s="213"/>
      <c r="AG1626" s="213"/>
      <c r="AH1626" s="213"/>
    </row>
    <row r="1627" spans="7:34" s="26" customFormat="1" ht="12.75">
      <c r="G1627" s="3"/>
      <c r="K1627" s="27"/>
      <c r="N1627" s="3"/>
      <c r="R1627" s="28"/>
      <c r="U1627" s="3"/>
      <c r="V1627" s="278"/>
      <c r="Z1627" s="28"/>
      <c r="AC1627" s="3"/>
      <c r="AE1627" s="22"/>
      <c r="AF1627" s="213"/>
      <c r="AG1627" s="213"/>
      <c r="AH1627" s="213"/>
    </row>
    <row r="1628" spans="7:34" s="26" customFormat="1" ht="12.75">
      <c r="G1628" s="3"/>
      <c r="K1628" s="27"/>
      <c r="N1628" s="3"/>
      <c r="R1628" s="28"/>
      <c r="U1628" s="3"/>
      <c r="V1628" s="278"/>
      <c r="Z1628" s="28"/>
      <c r="AC1628" s="3"/>
      <c r="AE1628" s="22"/>
      <c r="AF1628" s="213"/>
      <c r="AG1628" s="213"/>
      <c r="AH1628" s="213"/>
    </row>
    <row r="1629" spans="7:34" s="26" customFormat="1" ht="12.75">
      <c r="G1629" s="3"/>
      <c r="K1629" s="27"/>
      <c r="N1629" s="3"/>
      <c r="R1629" s="28"/>
      <c r="U1629" s="3"/>
      <c r="V1629" s="278"/>
      <c r="Z1629" s="28"/>
      <c r="AC1629" s="3"/>
      <c r="AE1629" s="22"/>
      <c r="AF1629" s="213"/>
      <c r="AG1629" s="213"/>
      <c r="AH1629" s="213"/>
    </row>
    <row r="1630" spans="7:34" s="26" customFormat="1" ht="12.75">
      <c r="G1630" s="3"/>
      <c r="K1630" s="27"/>
      <c r="N1630" s="3"/>
      <c r="R1630" s="28"/>
      <c r="U1630" s="3"/>
      <c r="V1630" s="278"/>
      <c r="Z1630" s="28"/>
      <c r="AC1630" s="3"/>
      <c r="AE1630" s="22"/>
      <c r="AF1630" s="213"/>
      <c r="AG1630" s="213"/>
      <c r="AH1630" s="213"/>
    </row>
    <row r="1631" spans="7:34" s="26" customFormat="1" ht="12.75">
      <c r="G1631" s="3"/>
      <c r="K1631" s="27"/>
      <c r="N1631" s="3"/>
      <c r="R1631" s="28"/>
      <c r="U1631" s="3"/>
      <c r="V1631" s="278"/>
      <c r="Z1631" s="28"/>
      <c r="AC1631" s="3"/>
      <c r="AE1631" s="22"/>
      <c r="AF1631" s="213"/>
      <c r="AG1631" s="213"/>
      <c r="AH1631" s="213"/>
    </row>
    <row r="1632" spans="7:34" s="26" customFormat="1" ht="12.75">
      <c r="G1632" s="3"/>
      <c r="K1632" s="27"/>
      <c r="N1632" s="3"/>
      <c r="R1632" s="28"/>
      <c r="U1632" s="3"/>
      <c r="V1632" s="278"/>
      <c r="Z1632" s="28"/>
      <c r="AC1632" s="3"/>
      <c r="AE1632" s="22"/>
      <c r="AF1632" s="213"/>
      <c r="AG1632" s="213"/>
      <c r="AH1632" s="213"/>
    </row>
    <row r="1633" spans="7:34" s="26" customFormat="1" ht="12.75">
      <c r="G1633" s="3"/>
      <c r="K1633" s="27"/>
      <c r="N1633" s="3"/>
      <c r="R1633" s="28"/>
      <c r="U1633" s="3"/>
      <c r="V1633" s="278"/>
      <c r="Z1633" s="28"/>
      <c r="AC1633" s="3"/>
      <c r="AE1633" s="22"/>
      <c r="AF1633" s="213"/>
      <c r="AG1633" s="213"/>
      <c r="AH1633" s="213"/>
    </row>
    <row r="1634" spans="7:34" s="26" customFormat="1" ht="12.75">
      <c r="G1634" s="3"/>
      <c r="K1634" s="27"/>
      <c r="N1634" s="3"/>
      <c r="R1634" s="28"/>
      <c r="U1634" s="3"/>
      <c r="V1634" s="278"/>
      <c r="Z1634" s="28"/>
      <c r="AC1634" s="3"/>
      <c r="AE1634" s="22"/>
      <c r="AF1634" s="213"/>
      <c r="AG1634" s="213"/>
      <c r="AH1634" s="213"/>
    </row>
    <row r="1635" spans="7:34" s="26" customFormat="1" ht="12.75">
      <c r="G1635" s="3"/>
      <c r="K1635" s="27"/>
      <c r="N1635" s="3"/>
      <c r="R1635" s="28"/>
      <c r="U1635" s="3"/>
      <c r="V1635" s="278"/>
      <c r="Z1635" s="28"/>
      <c r="AC1635" s="3"/>
      <c r="AE1635" s="22"/>
      <c r="AF1635" s="213"/>
      <c r="AG1635" s="213"/>
      <c r="AH1635" s="213"/>
    </row>
    <row r="1636" spans="7:34" s="26" customFormat="1" ht="12.75">
      <c r="G1636" s="3"/>
      <c r="K1636" s="27"/>
      <c r="N1636" s="3"/>
      <c r="R1636" s="28"/>
      <c r="U1636" s="3"/>
      <c r="V1636" s="278"/>
      <c r="Z1636" s="28"/>
      <c r="AC1636" s="3"/>
      <c r="AE1636" s="22"/>
      <c r="AF1636" s="213"/>
      <c r="AG1636" s="213"/>
      <c r="AH1636" s="213"/>
    </row>
    <row r="1637" spans="7:34" s="26" customFormat="1" ht="12.75">
      <c r="G1637" s="3"/>
      <c r="K1637" s="27"/>
      <c r="N1637" s="3"/>
      <c r="R1637" s="28"/>
      <c r="U1637" s="3"/>
      <c r="V1637" s="278"/>
      <c r="Z1637" s="28"/>
      <c r="AC1637" s="3"/>
      <c r="AE1637" s="22"/>
      <c r="AF1637" s="213"/>
      <c r="AG1637" s="213"/>
      <c r="AH1637" s="213"/>
    </row>
    <row r="1638" spans="7:34" s="26" customFormat="1" ht="12.75">
      <c r="G1638" s="3"/>
      <c r="K1638" s="27"/>
      <c r="N1638" s="3"/>
      <c r="R1638" s="28"/>
      <c r="U1638" s="3"/>
      <c r="V1638" s="278"/>
      <c r="Z1638" s="28"/>
      <c r="AC1638" s="3"/>
      <c r="AE1638" s="22"/>
      <c r="AF1638" s="213"/>
      <c r="AG1638" s="213"/>
      <c r="AH1638" s="213"/>
    </row>
    <row r="1639" spans="7:34" s="26" customFormat="1" ht="12.75">
      <c r="G1639" s="3"/>
      <c r="K1639" s="27"/>
      <c r="N1639" s="3"/>
      <c r="R1639" s="28"/>
      <c r="U1639" s="3"/>
      <c r="V1639" s="278"/>
      <c r="Z1639" s="28"/>
      <c r="AC1639" s="3"/>
      <c r="AE1639" s="22"/>
      <c r="AF1639" s="213"/>
      <c r="AG1639" s="213"/>
      <c r="AH1639" s="213"/>
    </row>
    <row r="1640" spans="7:34" s="26" customFormat="1" ht="12.75">
      <c r="G1640" s="3"/>
      <c r="K1640" s="27"/>
      <c r="N1640" s="3"/>
      <c r="R1640" s="28"/>
      <c r="U1640" s="3"/>
      <c r="V1640" s="278"/>
      <c r="Z1640" s="28"/>
      <c r="AC1640" s="3"/>
      <c r="AE1640" s="22"/>
      <c r="AF1640" s="213"/>
      <c r="AG1640" s="213"/>
      <c r="AH1640" s="213"/>
    </row>
    <row r="1641" spans="7:34" s="26" customFormat="1" ht="12.75">
      <c r="G1641" s="3"/>
      <c r="K1641" s="27"/>
      <c r="N1641" s="3"/>
      <c r="R1641" s="28"/>
      <c r="U1641" s="3"/>
      <c r="V1641" s="278"/>
      <c r="Z1641" s="28"/>
      <c r="AC1641" s="3"/>
      <c r="AE1641" s="22"/>
      <c r="AF1641" s="213"/>
      <c r="AG1641" s="213"/>
      <c r="AH1641" s="213"/>
    </row>
    <row r="1642" spans="7:34" s="26" customFormat="1" ht="12.75">
      <c r="G1642" s="3"/>
      <c r="K1642" s="27"/>
      <c r="N1642" s="3"/>
      <c r="R1642" s="28"/>
      <c r="U1642" s="3"/>
      <c r="V1642" s="278"/>
      <c r="Z1642" s="28"/>
      <c r="AC1642" s="3"/>
      <c r="AE1642" s="22"/>
      <c r="AF1642" s="213"/>
      <c r="AG1642" s="213"/>
      <c r="AH1642" s="213"/>
    </row>
    <row r="1643" spans="7:34" s="26" customFormat="1" ht="12.75">
      <c r="G1643" s="3"/>
      <c r="K1643" s="27"/>
      <c r="N1643" s="3"/>
      <c r="R1643" s="28"/>
      <c r="U1643" s="3"/>
      <c r="V1643" s="278"/>
      <c r="Z1643" s="28"/>
      <c r="AC1643" s="3"/>
      <c r="AE1643" s="22"/>
      <c r="AF1643" s="213"/>
      <c r="AG1643" s="213"/>
      <c r="AH1643" s="213"/>
    </row>
    <row r="1644" spans="7:34" s="26" customFormat="1" ht="12.75">
      <c r="G1644" s="3"/>
      <c r="K1644" s="27"/>
      <c r="N1644" s="3"/>
      <c r="R1644" s="28"/>
      <c r="U1644" s="3"/>
      <c r="V1644" s="278"/>
      <c r="Z1644" s="28"/>
      <c r="AC1644" s="3"/>
      <c r="AE1644" s="22"/>
      <c r="AF1644" s="213"/>
      <c r="AG1644" s="213"/>
      <c r="AH1644" s="213"/>
    </row>
    <row r="1645" spans="7:34" s="26" customFormat="1" ht="12.75">
      <c r="G1645" s="3"/>
      <c r="K1645" s="27"/>
      <c r="N1645" s="3"/>
      <c r="R1645" s="28"/>
      <c r="U1645" s="3"/>
      <c r="V1645" s="278"/>
      <c r="Z1645" s="28"/>
      <c r="AC1645" s="3"/>
      <c r="AE1645" s="22"/>
      <c r="AF1645" s="213"/>
      <c r="AG1645" s="213"/>
      <c r="AH1645" s="213"/>
    </row>
    <row r="1646" spans="7:34" s="26" customFormat="1" ht="12.75">
      <c r="G1646" s="3"/>
      <c r="K1646" s="27"/>
      <c r="N1646" s="3"/>
      <c r="R1646" s="28"/>
      <c r="U1646" s="3"/>
      <c r="V1646" s="278"/>
      <c r="Z1646" s="28"/>
      <c r="AC1646" s="3"/>
      <c r="AE1646" s="22"/>
      <c r="AF1646" s="213"/>
      <c r="AG1646" s="213"/>
      <c r="AH1646" s="213"/>
    </row>
    <row r="1647" spans="7:34" s="26" customFormat="1" ht="12.75">
      <c r="G1647" s="3"/>
      <c r="K1647" s="27"/>
      <c r="N1647" s="3"/>
      <c r="R1647" s="28"/>
      <c r="U1647" s="3"/>
      <c r="V1647" s="278"/>
      <c r="Z1647" s="28"/>
      <c r="AC1647" s="3"/>
      <c r="AE1647" s="22"/>
      <c r="AF1647" s="213"/>
      <c r="AG1647" s="213"/>
      <c r="AH1647" s="213"/>
    </row>
    <row r="1648" spans="7:34" s="26" customFormat="1" ht="12.75">
      <c r="G1648" s="3"/>
      <c r="K1648" s="27"/>
      <c r="N1648" s="3"/>
      <c r="R1648" s="28"/>
      <c r="U1648" s="3"/>
      <c r="V1648" s="278"/>
      <c r="Z1648" s="28"/>
      <c r="AC1648" s="3"/>
      <c r="AE1648" s="22"/>
      <c r="AF1648" s="213"/>
      <c r="AG1648" s="213"/>
      <c r="AH1648" s="213"/>
    </row>
    <row r="1649" spans="7:34" s="26" customFormat="1" ht="12.75">
      <c r="G1649" s="3"/>
      <c r="K1649" s="27"/>
      <c r="N1649" s="3"/>
      <c r="R1649" s="28"/>
      <c r="U1649" s="3"/>
      <c r="V1649" s="278"/>
      <c r="Z1649" s="28"/>
      <c r="AC1649" s="3"/>
      <c r="AE1649" s="22"/>
      <c r="AF1649" s="213"/>
      <c r="AG1649" s="213"/>
      <c r="AH1649" s="213"/>
    </row>
    <row r="1650" spans="7:34" s="26" customFormat="1" ht="12.75">
      <c r="G1650" s="3"/>
      <c r="K1650" s="27"/>
      <c r="N1650" s="3"/>
      <c r="R1650" s="28"/>
      <c r="U1650" s="3"/>
      <c r="V1650" s="278"/>
      <c r="Z1650" s="28"/>
      <c r="AC1650" s="3"/>
      <c r="AE1650" s="22"/>
      <c r="AF1650" s="213"/>
      <c r="AG1650" s="213"/>
      <c r="AH1650" s="213"/>
    </row>
    <row r="1651" spans="7:34" s="26" customFormat="1" ht="12.75">
      <c r="G1651" s="3"/>
      <c r="K1651" s="27"/>
      <c r="N1651" s="3"/>
      <c r="R1651" s="28"/>
      <c r="U1651" s="3"/>
      <c r="V1651" s="278"/>
      <c r="Z1651" s="28"/>
      <c r="AC1651" s="3"/>
      <c r="AE1651" s="22"/>
      <c r="AF1651" s="213"/>
      <c r="AG1651" s="213"/>
      <c r="AH1651" s="213"/>
    </row>
    <row r="1652" spans="7:34" s="26" customFormat="1" ht="12.75">
      <c r="G1652" s="3"/>
      <c r="K1652" s="27"/>
      <c r="N1652" s="3"/>
      <c r="R1652" s="28"/>
      <c r="U1652" s="3"/>
      <c r="V1652" s="278"/>
      <c r="Z1652" s="28"/>
      <c r="AC1652" s="3"/>
      <c r="AE1652" s="22"/>
      <c r="AF1652" s="213"/>
      <c r="AG1652" s="213"/>
      <c r="AH1652" s="213"/>
    </row>
    <row r="1653" spans="7:34" s="26" customFormat="1" ht="12.75">
      <c r="G1653" s="3"/>
      <c r="K1653" s="27"/>
      <c r="N1653" s="3"/>
      <c r="R1653" s="28"/>
      <c r="U1653" s="3"/>
      <c r="V1653" s="278"/>
      <c r="Z1653" s="28"/>
      <c r="AC1653" s="3"/>
      <c r="AE1653" s="22"/>
      <c r="AF1653" s="213"/>
      <c r="AG1653" s="213"/>
      <c r="AH1653" s="213"/>
    </row>
    <row r="1654" spans="7:34" s="26" customFormat="1" ht="12.75">
      <c r="G1654" s="3"/>
      <c r="K1654" s="27"/>
      <c r="N1654" s="3"/>
      <c r="R1654" s="28"/>
      <c r="U1654" s="3"/>
      <c r="V1654" s="278"/>
      <c r="Z1654" s="28"/>
      <c r="AC1654" s="3"/>
      <c r="AE1654" s="22"/>
      <c r="AF1654" s="213"/>
      <c r="AG1654" s="213"/>
      <c r="AH1654" s="213"/>
    </row>
    <row r="1655" spans="7:34" s="26" customFormat="1" ht="12.75">
      <c r="G1655" s="3"/>
      <c r="K1655" s="27"/>
      <c r="N1655" s="3"/>
      <c r="R1655" s="28"/>
      <c r="U1655" s="3"/>
      <c r="V1655" s="278"/>
      <c r="Z1655" s="28"/>
      <c r="AC1655" s="3"/>
      <c r="AE1655" s="22"/>
      <c r="AF1655" s="213"/>
      <c r="AG1655" s="213"/>
      <c r="AH1655" s="213"/>
    </row>
    <row r="1656" spans="7:34" s="26" customFormat="1" ht="12.75">
      <c r="G1656" s="3"/>
      <c r="K1656" s="27"/>
      <c r="N1656" s="3"/>
      <c r="R1656" s="28"/>
      <c r="U1656" s="3"/>
      <c r="V1656" s="278"/>
      <c r="Z1656" s="28"/>
      <c r="AC1656" s="3"/>
      <c r="AE1656" s="22"/>
      <c r="AF1656" s="213"/>
      <c r="AG1656" s="213"/>
      <c r="AH1656" s="213"/>
    </row>
    <row r="1657" spans="7:34" s="26" customFormat="1" ht="12.75">
      <c r="G1657" s="3"/>
      <c r="K1657" s="27"/>
      <c r="N1657" s="3"/>
      <c r="R1657" s="28"/>
      <c r="U1657" s="3"/>
      <c r="V1657" s="278"/>
      <c r="Z1657" s="28"/>
      <c r="AC1657" s="3"/>
      <c r="AE1657" s="22"/>
      <c r="AF1657" s="213"/>
      <c r="AG1657" s="213"/>
      <c r="AH1657" s="213"/>
    </row>
    <row r="1658" spans="7:34" s="26" customFormat="1" ht="12.75">
      <c r="G1658" s="3"/>
      <c r="K1658" s="27"/>
      <c r="N1658" s="3"/>
      <c r="R1658" s="28"/>
      <c r="U1658" s="3"/>
      <c r="V1658" s="278"/>
      <c r="Z1658" s="28"/>
      <c r="AC1658" s="3"/>
      <c r="AE1658" s="22"/>
      <c r="AF1658" s="213"/>
      <c r="AG1658" s="213"/>
      <c r="AH1658" s="213"/>
    </row>
    <row r="1659" spans="7:34" s="26" customFormat="1" ht="12.75">
      <c r="G1659" s="3"/>
      <c r="K1659" s="27"/>
      <c r="N1659" s="3"/>
      <c r="R1659" s="28"/>
      <c r="U1659" s="3"/>
      <c r="V1659" s="278"/>
      <c r="Z1659" s="28"/>
      <c r="AC1659" s="3"/>
      <c r="AE1659" s="22"/>
      <c r="AF1659" s="213"/>
      <c r="AG1659" s="213"/>
      <c r="AH1659" s="213"/>
    </row>
    <row r="1660" spans="7:34" s="26" customFormat="1" ht="12.75">
      <c r="G1660" s="3"/>
      <c r="K1660" s="27"/>
      <c r="N1660" s="3"/>
      <c r="R1660" s="28"/>
      <c r="U1660" s="3"/>
      <c r="V1660" s="278"/>
      <c r="Z1660" s="28"/>
      <c r="AC1660" s="3"/>
      <c r="AE1660" s="22"/>
      <c r="AF1660" s="213"/>
      <c r="AG1660" s="213"/>
      <c r="AH1660" s="213"/>
    </row>
    <row r="1661" spans="7:34" s="26" customFormat="1" ht="12.75">
      <c r="G1661" s="3"/>
      <c r="K1661" s="27"/>
      <c r="N1661" s="3"/>
      <c r="R1661" s="28"/>
      <c r="U1661" s="3"/>
      <c r="V1661" s="278"/>
      <c r="Z1661" s="28"/>
      <c r="AC1661" s="3"/>
      <c r="AE1661" s="22"/>
      <c r="AF1661" s="213"/>
      <c r="AG1661" s="213"/>
      <c r="AH1661" s="213"/>
    </row>
    <row r="1662" spans="7:34" s="26" customFormat="1" ht="12.75">
      <c r="G1662" s="3"/>
      <c r="K1662" s="27"/>
      <c r="N1662" s="3"/>
      <c r="R1662" s="28"/>
      <c r="U1662" s="3"/>
      <c r="V1662" s="278"/>
      <c r="Z1662" s="28"/>
      <c r="AC1662" s="3"/>
      <c r="AE1662" s="22"/>
      <c r="AF1662" s="213"/>
      <c r="AG1662" s="213"/>
      <c r="AH1662" s="213"/>
    </row>
    <row r="1663" spans="7:34" s="26" customFormat="1" ht="12.75">
      <c r="G1663" s="3"/>
      <c r="K1663" s="27"/>
      <c r="N1663" s="3"/>
      <c r="R1663" s="28"/>
      <c r="U1663" s="3"/>
      <c r="V1663" s="278"/>
      <c r="Z1663" s="28"/>
      <c r="AC1663" s="3"/>
      <c r="AE1663" s="22"/>
      <c r="AF1663" s="213"/>
      <c r="AG1663" s="213"/>
      <c r="AH1663" s="213"/>
    </row>
    <row r="1664" spans="7:34" s="26" customFormat="1" ht="12.75">
      <c r="G1664" s="3"/>
      <c r="K1664" s="27"/>
      <c r="N1664" s="3"/>
      <c r="R1664" s="28"/>
      <c r="U1664" s="3"/>
      <c r="V1664" s="278"/>
      <c r="Z1664" s="28"/>
      <c r="AC1664" s="3"/>
      <c r="AE1664" s="22"/>
      <c r="AF1664" s="213"/>
      <c r="AG1664" s="213"/>
      <c r="AH1664" s="213"/>
    </row>
    <row r="1665" spans="7:34" s="26" customFormat="1" ht="12.75">
      <c r="G1665" s="3"/>
      <c r="K1665" s="27"/>
      <c r="N1665" s="3"/>
      <c r="R1665" s="28"/>
      <c r="U1665" s="3"/>
      <c r="V1665" s="278"/>
      <c r="Z1665" s="28"/>
      <c r="AC1665" s="3"/>
      <c r="AE1665" s="22"/>
      <c r="AF1665" s="213"/>
      <c r="AG1665" s="213"/>
      <c r="AH1665" s="213"/>
    </row>
    <row r="1666" spans="7:34" s="26" customFormat="1" ht="12.75">
      <c r="G1666" s="3"/>
      <c r="K1666" s="27"/>
      <c r="N1666" s="3"/>
      <c r="R1666" s="28"/>
      <c r="U1666" s="3"/>
      <c r="V1666" s="278"/>
      <c r="Z1666" s="28"/>
      <c r="AC1666" s="3"/>
      <c r="AE1666" s="22"/>
      <c r="AF1666" s="213"/>
      <c r="AG1666" s="213"/>
      <c r="AH1666" s="213"/>
    </row>
    <row r="1667" spans="7:34" s="26" customFormat="1" ht="12.75">
      <c r="G1667" s="3"/>
      <c r="K1667" s="27"/>
      <c r="N1667" s="3"/>
      <c r="R1667" s="28"/>
      <c r="U1667" s="3"/>
      <c r="V1667" s="278"/>
      <c r="Z1667" s="28"/>
      <c r="AC1667" s="3"/>
      <c r="AE1667" s="22"/>
      <c r="AF1667" s="213"/>
      <c r="AG1667" s="213"/>
      <c r="AH1667" s="213"/>
    </row>
    <row r="1668" spans="7:34" s="26" customFormat="1" ht="12.75">
      <c r="G1668" s="3"/>
      <c r="K1668" s="27"/>
      <c r="N1668" s="3"/>
      <c r="R1668" s="28"/>
      <c r="U1668" s="3"/>
      <c r="V1668" s="278"/>
      <c r="Z1668" s="28"/>
      <c r="AC1668" s="3"/>
      <c r="AE1668" s="22"/>
      <c r="AF1668" s="213"/>
      <c r="AG1668" s="213"/>
      <c r="AH1668" s="213"/>
    </row>
    <row r="1669" spans="7:34" s="26" customFormat="1" ht="12.75">
      <c r="G1669" s="3"/>
      <c r="K1669" s="27"/>
      <c r="N1669" s="3"/>
      <c r="R1669" s="28"/>
      <c r="U1669" s="3"/>
      <c r="V1669" s="278"/>
      <c r="Z1669" s="28"/>
      <c r="AC1669" s="3"/>
      <c r="AE1669" s="22"/>
      <c r="AF1669" s="213"/>
      <c r="AG1669" s="213"/>
      <c r="AH1669" s="213"/>
    </row>
    <row r="1670" spans="7:34" s="26" customFormat="1" ht="12.75">
      <c r="G1670" s="3"/>
      <c r="K1670" s="27"/>
      <c r="N1670" s="3"/>
      <c r="R1670" s="28"/>
      <c r="U1670" s="3"/>
      <c r="V1670" s="278"/>
      <c r="Z1670" s="28"/>
      <c r="AC1670" s="3"/>
      <c r="AE1670" s="22"/>
      <c r="AF1670" s="213"/>
      <c r="AG1670" s="213"/>
      <c r="AH1670" s="213"/>
    </row>
    <row r="1671" spans="7:34" s="26" customFormat="1" ht="12.75">
      <c r="G1671" s="3"/>
      <c r="K1671" s="27"/>
      <c r="N1671" s="3"/>
      <c r="R1671" s="28"/>
      <c r="U1671" s="3"/>
      <c r="V1671" s="278"/>
      <c r="Z1671" s="28"/>
      <c r="AC1671" s="3"/>
      <c r="AE1671" s="22"/>
      <c r="AF1671" s="213"/>
      <c r="AG1671" s="213"/>
      <c r="AH1671" s="213"/>
    </row>
    <row r="1672" spans="7:34" s="26" customFormat="1" ht="12.75">
      <c r="G1672" s="3"/>
      <c r="K1672" s="27"/>
      <c r="N1672" s="3"/>
      <c r="R1672" s="28"/>
      <c r="U1672" s="3"/>
      <c r="V1672" s="278"/>
      <c r="Z1672" s="28"/>
      <c r="AC1672" s="3"/>
      <c r="AE1672" s="22"/>
      <c r="AF1672" s="213"/>
      <c r="AG1672" s="213"/>
      <c r="AH1672" s="213"/>
    </row>
    <row r="1673" spans="7:34" s="26" customFormat="1" ht="12.75">
      <c r="G1673" s="3"/>
      <c r="K1673" s="27"/>
      <c r="N1673" s="3"/>
      <c r="R1673" s="28"/>
      <c r="U1673" s="3"/>
      <c r="V1673" s="278"/>
      <c r="Z1673" s="28"/>
      <c r="AC1673" s="3"/>
      <c r="AE1673" s="22"/>
      <c r="AF1673" s="213"/>
      <c r="AG1673" s="213"/>
      <c r="AH1673" s="213"/>
    </row>
    <row r="1674" spans="7:34" s="26" customFormat="1" ht="12.75">
      <c r="G1674" s="3"/>
      <c r="K1674" s="27"/>
      <c r="N1674" s="3"/>
      <c r="R1674" s="28"/>
      <c r="U1674" s="3"/>
      <c r="V1674" s="278"/>
      <c r="Z1674" s="28"/>
      <c r="AC1674" s="3"/>
      <c r="AE1674" s="22"/>
      <c r="AF1674" s="213"/>
      <c r="AG1674" s="213"/>
      <c r="AH1674" s="213"/>
    </row>
    <row r="1675" spans="7:34" s="26" customFormat="1" ht="12.75">
      <c r="G1675" s="3"/>
      <c r="K1675" s="27"/>
      <c r="N1675" s="3"/>
      <c r="R1675" s="28"/>
      <c r="U1675" s="3"/>
      <c r="V1675" s="278"/>
      <c r="Z1675" s="28"/>
      <c r="AC1675" s="3"/>
      <c r="AE1675" s="22"/>
      <c r="AF1675" s="213"/>
      <c r="AG1675" s="213"/>
      <c r="AH1675" s="213"/>
    </row>
    <row r="1676" spans="7:34" s="26" customFormat="1" ht="12.75">
      <c r="G1676" s="3"/>
      <c r="K1676" s="27"/>
      <c r="N1676" s="3"/>
      <c r="R1676" s="28"/>
      <c r="U1676" s="3"/>
      <c r="V1676" s="278"/>
      <c r="Z1676" s="28"/>
      <c r="AC1676" s="3"/>
      <c r="AE1676" s="22"/>
      <c r="AF1676" s="213"/>
      <c r="AG1676" s="213"/>
      <c r="AH1676" s="213"/>
    </row>
    <row r="1677" spans="7:34" s="26" customFormat="1" ht="12.75">
      <c r="G1677" s="3"/>
      <c r="K1677" s="27"/>
      <c r="N1677" s="3"/>
      <c r="R1677" s="28"/>
      <c r="U1677" s="3"/>
      <c r="V1677" s="278"/>
      <c r="Z1677" s="28"/>
      <c r="AC1677" s="3"/>
      <c r="AE1677" s="22"/>
      <c r="AF1677" s="213"/>
      <c r="AG1677" s="213"/>
      <c r="AH1677" s="213"/>
    </row>
    <row r="1678" spans="7:34" s="26" customFormat="1" ht="12.75">
      <c r="G1678" s="3"/>
      <c r="K1678" s="27"/>
      <c r="N1678" s="3"/>
      <c r="R1678" s="28"/>
      <c r="U1678" s="3"/>
      <c r="V1678" s="278"/>
      <c r="Z1678" s="28"/>
      <c r="AC1678" s="3"/>
      <c r="AE1678" s="22"/>
      <c r="AF1678" s="213"/>
      <c r="AG1678" s="213"/>
      <c r="AH1678" s="213"/>
    </row>
    <row r="1679" spans="7:34" s="26" customFormat="1" ht="12.75">
      <c r="G1679" s="3"/>
      <c r="K1679" s="27"/>
      <c r="N1679" s="3"/>
      <c r="R1679" s="28"/>
      <c r="U1679" s="3"/>
      <c r="V1679" s="278"/>
      <c r="Z1679" s="28"/>
      <c r="AC1679" s="3"/>
      <c r="AE1679" s="22"/>
      <c r="AF1679" s="213"/>
      <c r="AG1679" s="213"/>
      <c r="AH1679" s="213"/>
    </row>
    <row r="1680" spans="7:34" s="26" customFormat="1" ht="12.75">
      <c r="G1680" s="3"/>
      <c r="K1680" s="27"/>
      <c r="N1680" s="3"/>
      <c r="R1680" s="28"/>
      <c r="U1680" s="3"/>
      <c r="V1680" s="278"/>
      <c r="Z1680" s="28"/>
      <c r="AC1680" s="3"/>
      <c r="AE1680" s="22"/>
      <c r="AF1680" s="213"/>
      <c r="AG1680" s="213"/>
      <c r="AH1680" s="213"/>
    </row>
    <row r="1681" spans="7:34" s="26" customFormat="1" ht="12.75">
      <c r="G1681" s="3"/>
      <c r="K1681" s="27"/>
      <c r="N1681" s="3"/>
      <c r="R1681" s="28"/>
      <c r="U1681" s="3"/>
      <c r="V1681" s="278"/>
      <c r="Z1681" s="28"/>
      <c r="AC1681" s="3"/>
      <c r="AE1681" s="22"/>
      <c r="AF1681" s="213"/>
      <c r="AG1681" s="213"/>
      <c r="AH1681" s="213"/>
    </row>
    <row r="1682" spans="7:34" s="26" customFormat="1" ht="12.75">
      <c r="G1682" s="3"/>
      <c r="K1682" s="27"/>
      <c r="N1682" s="3"/>
      <c r="R1682" s="28"/>
      <c r="U1682" s="3"/>
      <c r="V1682" s="278"/>
      <c r="Z1682" s="28"/>
      <c r="AC1682" s="3"/>
      <c r="AE1682" s="22"/>
      <c r="AF1682" s="213"/>
      <c r="AG1682" s="213"/>
      <c r="AH1682" s="213"/>
    </row>
    <row r="1683" spans="7:34" s="26" customFormat="1" ht="12.75">
      <c r="G1683" s="3"/>
      <c r="K1683" s="27"/>
      <c r="N1683" s="3"/>
      <c r="R1683" s="28"/>
      <c r="U1683" s="3"/>
      <c r="V1683" s="278"/>
      <c r="Z1683" s="28"/>
      <c r="AC1683" s="3"/>
      <c r="AE1683" s="22"/>
      <c r="AF1683" s="213"/>
      <c r="AG1683" s="213"/>
      <c r="AH1683" s="213"/>
    </row>
    <row r="1684" spans="7:34" s="26" customFormat="1" ht="12.75">
      <c r="G1684" s="3"/>
      <c r="K1684" s="27"/>
      <c r="N1684" s="3"/>
      <c r="R1684" s="28"/>
      <c r="U1684" s="3"/>
      <c r="V1684" s="278"/>
      <c r="Z1684" s="28"/>
      <c r="AC1684" s="3"/>
      <c r="AE1684" s="22"/>
      <c r="AF1684" s="213"/>
      <c r="AG1684" s="213"/>
      <c r="AH1684" s="213"/>
    </row>
    <row r="1685" spans="7:34" s="26" customFormat="1" ht="12.75">
      <c r="G1685" s="3"/>
      <c r="K1685" s="27"/>
      <c r="N1685" s="3"/>
      <c r="R1685" s="28"/>
      <c r="U1685" s="3"/>
      <c r="V1685" s="278"/>
      <c r="Z1685" s="28"/>
      <c r="AC1685" s="3"/>
      <c r="AE1685" s="22"/>
      <c r="AF1685" s="213"/>
      <c r="AG1685" s="213"/>
      <c r="AH1685" s="213"/>
    </row>
    <row r="1686" spans="7:34" s="26" customFormat="1" ht="12.75">
      <c r="G1686" s="3"/>
      <c r="K1686" s="27"/>
      <c r="N1686" s="3"/>
      <c r="R1686" s="28"/>
      <c r="U1686" s="3"/>
      <c r="V1686" s="278"/>
      <c r="Z1686" s="28"/>
      <c r="AC1686" s="3"/>
      <c r="AE1686" s="22"/>
      <c r="AF1686" s="213"/>
      <c r="AG1686" s="213"/>
      <c r="AH1686" s="213"/>
    </row>
    <row r="1687" spans="7:34" s="26" customFormat="1" ht="12.75">
      <c r="G1687" s="3"/>
      <c r="K1687" s="27"/>
      <c r="N1687" s="3"/>
      <c r="R1687" s="28"/>
      <c r="U1687" s="3"/>
      <c r="V1687" s="278"/>
      <c r="Z1687" s="28"/>
      <c r="AC1687" s="3"/>
      <c r="AE1687" s="22"/>
      <c r="AF1687" s="213"/>
      <c r="AG1687" s="213"/>
      <c r="AH1687" s="213"/>
    </row>
    <row r="1688" spans="7:34" s="26" customFormat="1" ht="12.75">
      <c r="G1688" s="3"/>
      <c r="K1688" s="27"/>
      <c r="N1688" s="3"/>
      <c r="R1688" s="28"/>
      <c r="U1688" s="3"/>
      <c r="V1688" s="278"/>
      <c r="Z1688" s="28"/>
      <c r="AC1688" s="3"/>
      <c r="AE1688" s="22"/>
      <c r="AF1688" s="213"/>
      <c r="AG1688" s="213"/>
      <c r="AH1688" s="213"/>
    </row>
    <row r="1689" spans="7:34" s="26" customFormat="1" ht="12.75">
      <c r="G1689" s="3"/>
      <c r="K1689" s="27"/>
      <c r="N1689" s="3"/>
      <c r="R1689" s="28"/>
      <c r="U1689" s="3"/>
      <c r="V1689" s="278"/>
      <c r="Z1689" s="28"/>
      <c r="AC1689" s="3"/>
      <c r="AE1689" s="22"/>
      <c r="AF1689" s="213"/>
      <c r="AG1689" s="213"/>
      <c r="AH1689" s="213"/>
    </row>
    <row r="1690" spans="7:34" s="26" customFormat="1" ht="12.75">
      <c r="G1690" s="3"/>
      <c r="K1690" s="27"/>
      <c r="N1690" s="3"/>
      <c r="R1690" s="28"/>
      <c r="U1690" s="3"/>
      <c r="V1690" s="278"/>
      <c r="Z1690" s="28"/>
      <c r="AC1690" s="3"/>
      <c r="AE1690" s="22"/>
      <c r="AF1690" s="213"/>
      <c r="AG1690" s="213"/>
      <c r="AH1690" s="213"/>
    </row>
    <row r="1691" spans="7:34" s="26" customFormat="1" ht="12.75">
      <c r="G1691" s="3"/>
      <c r="K1691" s="27"/>
      <c r="N1691" s="3"/>
      <c r="R1691" s="28"/>
      <c r="U1691" s="3"/>
      <c r="V1691" s="278"/>
      <c r="Z1691" s="28"/>
      <c r="AC1691" s="3"/>
      <c r="AE1691" s="22"/>
      <c r="AF1691" s="213"/>
      <c r="AG1691" s="213"/>
      <c r="AH1691" s="213"/>
    </row>
    <row r="1692" spans="7:34" s="26" customFormat="1" ht="12.75">
      <c r="G1692" s="3"/>
      <c r="K1692" s="27"/>
      <c r="N1692" s="3"/>
      <c r="R1692" s="28"/>
      <c r="U1692" s="3"/>
      <c r="V1692" s="278"/>
      <c r="Z1692" s="28"/>
      <c r="AC1692" s="3"/>
      <c r="AE1692" s="22"/>
      <c r="AF1692" s="213"/>
      <c r="AG1692" s="213"/>
      <c r="AH1692" s="213"/>
    </row>
    <row r="1693" spans="7:34" s="26" customFormat="1" ht="12.75">
      <c r="G1693" s="3"/>
      <c r="K1693" s="27"/>
      <c r="N1693" s="3"/>
      <c r="R1693" s="28"/>
      <c r="U1693" s="3"/>
      <c r="V1693" s="278"/>
      <c r="Z1693" s="28"/>
      <c r="AC1693" s="3"/>
      <c r="AE1693" s="22"/>
      <c r="AF1693" s="213"/>
      <c r="AG1693" s="213"/>
      <c r="AH1693" s="213"/>
    </row>
    <row r="1694" spans="7:34" s="26" customFormat="1" ht="12.75">
      <c r="G1694" s="3"/>
      <c r="K1694" s="27"/>
      <c r="N1694" s="3"/>
      <c r="R1694" s="28"/>
      <c r="U1694" s="3"/>
      <c r="V1694" s="278"/>
      <c r="Z1694" s="28"/>
      <c r="AC1694" s="3"/>
      <c r="AE1694" s="22"/>
      <c r="AF1694" s="213"/>
      <c r="AG1694" s="213"/>
      <c r="AH1694" s="213"/>
    </row>
    <row r="1695" spans="7:34" s="26" customFormat="1" ht="12.75">
      <c r="G1695" s="3"/>
      <c r="K1695" s="27"/>
      <c r="N1695" s="3"/>
      <c r="R1695" s="28"/>
      <c r="U1695" s="3"/>
      <c r="V1695" s="278"/>
      <c r="Z1695" s="28"/>
      <c r="AC1695" s="3"/>
      <c r="AE1695" s="22"/>
      <c r="AF1695" s="213"/>
      <c r="AG1695" s="213"/>
      <c r="AH1695" s="213"/>
    </row>
    <row r="1696" spans="7:34" s="26" customFormat="1" ht="12.75">
      <c r="G1696" s="3"/>
      <c r="K1696" s="27"/>
      <c r="N1696" s="3"/>
      <c r="R1696" s="28"/>
      <c r="U1696" s="3"/>
      <c r="V1696" s="278"/>
      <c r="Z1696" s="28"/>
      <c r="AC1696" s="3"/>
      <c r="AE1696" s="22"/>
      <c r="AF1696" s="213"/>
      <c r="AG1696" s="213"/>
      <c r="AH1696" s="213"/>
    </row>
  </sheetData>
  <sheetProtection selectLockedCells="1" sort="0"/>
  <mergeCells count="17">
    <mergeCell ref="I1:AC1"/>
    <mergeCell ref="Z52:AA52"/>
    <mergeCell ref="Z47:AC47"/>
    <mergeCell ref="Z48:AC48"/>
    <mergeCell ref="Z49:AC49"/>
    <mergeCell ref="AF40:AH46"/>
    <mergeCell ref="Z46:AC46"/>
    <mergeCell ref="Z53:AA53"/>
    <mergeCell ref="I3:AC3"/>
    <mergeCell ref="I4:AC4"/>
    <mergeCell ref="Z41:AC41"/>
    <mergeCell ref="Z42:AC42"/>
    <mergeCell ref="Z43:AC43"/>
    <mergeCell ref="Z44:AC44"/>
    <mergeCell ref="Z45:AC45"/>
    <mergeCell ref="Z50:AA50"/>
    <mergeCell ref="Z51:AA51"/>
  </mergeCells>
  <conditionalFormatting sqref="AF40 AF47:IV53 AF6:IV39 AI40:IV46">
    <cfRule type="expression" priority="3" dxfId="7" stopIfTrue="1">
      <formula>fehler.wert(AG6)&lt;&gt;0</formula>
    </cfRule>
  </conditionalFormatting>
  <conditionalFormatting sqref="AA6:AC40 AB50:AC53 B16:H18 L32:Z32 B32:H32 B42:H43 B44:Z53 J17:O17 B6:Z11 B14:Z15 S13:Z13 L18:O18 B12:O13 Q12:Z12 B20:Z20 B22:Z31 B21:O21 Q21:Z21 L16:O16 B19:O19 V16:Z19 B39:Z39 S38:Z38 J42:O42 B33:Z36 B37:O38 Q37:Z37 L43:O43 B40:O41 V40:Z43">
    <cfRule type="expression" priority="4" dxfId="0" stopIfTrue="1">
      <formula>ERROR.TYPE(B6)&lt;&gt;0</formula>
    </cfRule>
  </conditionalFormatting>
  <conditionalFormatting sqref="P16:U19">
    <cfRule type="expression" priority="2" dxfId="0" stopIfTrue="1">
      <formula>ERROR.TYPE(P16)&lt;&gt;0</formula>
    </cfRule>
  </conditionalFormatting>
  <conditionalFormatting sqref="P40:U43">
    <cfRule type="expression" priority="1" dxfId="0" stopIfTrue="1">
      <formula>ERROR.TYPE(P40)&lt;&gt;0</formula>
    </cfRule>
  </conditionalFormatting>
  <printOptions horizontalCentered="1" verticalCentered="1"/>
  <pageMargins left="0.03937007874015748" right="0.03937007874015748" top="0" bottom="0.1968503937007874" header="0" footer="0"/>
  <pageSetup fitToHeight="1" fitToWidth="1" horizontalDpi="300" verticalDpi="3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AG60"/>
  <sheetViews>
    <sheetView showGridLines="0" zoomScalePageLayoutView="0" workbookViewId="0" topLeftCell="A10">
      <selection activeCell="B11" sqref="B11:B60"/>
    </sheetView>
  </sheetViews>
  <sheetFormatPr defaultColWidth="11.57421875" defaultRowHeight="12.75"/>
  <cols>
    <col min="1" max="1" width="3.8515625" style="317" customWidth="1"/>
    <col min="2" max="2" width="11.421875" style="318" customWidth="1"/>
    <col min="3" max="5" width="29.8515625" style="317" customWidth="1"/>
    <col min="6" max="10" width="11.57421875" style="317" customWidth="1"/>
    <col min="11" max="15" width="0" style="317" hidden="1" customWidth="1"/>
    <col min="16" max="16" width="14.421875" style="319" customWidth="1"/>
    <col min="17" max="33" width="11.57421875" style="317" customWidth="1"/>
    <col min="34" max="16384" width="11.57421875" style="317" customWidth="1"/>
  </cols>
  <sheetData>
    <row r="1" spans="1:16" ht="36.75" customHeight="1">
      <c r="A1" s="426" t="s">
        <v>103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</row>
    <row r="2" spans="2:16" ht="12.75">
      <c r="B2" s="317"/>
      <c r="P2" s="317"/>
    </row>
    <row r="3" spans="17:33" ht="41.25">
      <c r="Q3" s="320"/>
      <c r="R3" s="321" t="s">
        <v>19</v>
      </c>
      <c r="S3" s="322" t="s">
        <v>21</v>
      </c>
      <c r="T3" s="323" t="s">
        <v>60</v>
      </c>
      <c r="U3" s="323" t="s">
        <v>61</v>
      </c>
      <c r="V3" s="324" t="s">
        <v>78</v>
      </c>
      <c r="W3" s="325" t="s">
        <v>11</v>
      </c>
      <c r="X3" s="325" t="s">
        <v>12</v>
      </c>
      <c r="Y3" s="325" t="s">
        <v>13</v>
      </c>
      <c r="Z3" s="325" t="s">
        <v>14</v>
      </c>
      <c r="AA3" s="325" t="s">
        <v>15</v>
      </c>
      <c r="AB3" s="324"/>
      <c r="AC3" s="326"/>
      <c r="AD3" s="327"/>
      <c r="AE3" s="326" t="s">
        <v>17</v>
      </c>
      <c r="AF3" s="324"/>
      <c r="AG3" s="320" t="s">
        <v>70</v>
      </c>
    </row>
    <row r="4" spans="18:33" ht="30.75" customHeight="1">
      <c r="R4" s="328">
        <f>Schreibliste!E7</f>
        <v>4</v>
      </c>
      <c r="S4" s="328">
        <f>Schreibliste!B7</f>
        <v>13</v>
      </c>
      <c r="T4" s="328" t="str">
        <f>Schreibliste!C7</f>
        <v>Renner Patrick</v>
      </c>
      <c r="U4" s="328" t="str">
        <f>Schreibliste!D7</f>
        <v>TSV Mamming</v>
      </c>
      <c r="V4" s="328" t="str">
        <f>Schreibliste!F7</f>
        <v>Bezirk I</v>
      </c>
      <c r="W4" s="328">
        <f>Schreibliste!G7</f>
        <v>0</v>
      </c>
      <c r="X4" s="328">
        <f>Schreibliste!H7</f>
        <v>0</v>
      </c>
      <c r="Y4" s="328">
        <f>Schreibliste!I7</f>
        <v>0</v>
      </c>
      <c r="Z4" s="328">
        <f>Schreibliste!J7</f>
        <v>0</v>
      </c>
      <c r="AA4" s="328">
        <f>Schreibliste!K7</f>
        <v>0</v>
      </c>
      <c r="AB4" s="328">
        <f>Schreibliste!L7</f>
        <v>1</v>
      </c>
      <c r="AC4" s="328">
        <f>Schreibliste!M7</f>
        <v>0</v>
      </c>
      <c r="AD4" s="328">
        <f>Schreibliste!N7</f>
        <v>0</v>
      </c>
      <c r="AE4" s="328">
        <f>Schreibliste!O7</f>
        <v>0</v>
      </c>
      <c r="AF4" s="328">
        <f>Schreibliste!P7</f>
        <v>0</v>
      </c>
      <c r="AG4" s="328">
        <f>Schreibliste!Q7</f>
        <v>0</v>
      </c>
    </row>
    <row r="5" spans="18:33" ht="12.75">
      <c r="R5" s="328">
        <f>Schreibliste!E8</f>
        <v>7</v>
      </c>
      <c r="S5" s="328">
        <f>Schreibliste!B8</f>
        <v>13</v>
      </c>
      <c r="T5" s="328" t="str">
        <f>Schreibliste!C8</f>
        <v>Oberhofer Mathias</v>
      </c>
      <c r="U5" s="328" t="str">
        <f>Schreibliste!D8</f>
        <v>TSV Mamming</v>
      </c>
      <c r="V5" s="328" t="str">
        <f>Schreibliste!F8</f>
        <v>Bezirk I</v>
      </c>
      <c r="W5" s="328">
        <f>Schreibliste!G8</f>
        <v>0</v>
      </c>
      <c r="X5" s="328">
        <f>Schreibliste!H8</f>
        <v>0</v>
      </c>
      <c r="Y5" s="328">
        <f>Schreibliste!I8</f>
        <v>0</v>
      </c>
      <c r="Z5" s="328">
        <f>Schreibliste!J8</f>
        <v>0</v>
      </c>
      <c r="AA5" s="328">
        <f>Schreibliste!K8</f>
        <v>0</v>
      </c>
      <c r="AB5" s="328">
        <f>Schreibliste!L8</f>
        <v>1</v>
      </c>
      <c r="AC5" s="328">
        <f>Schreibliste!M8</f>
        <v>0</v>
      </c>
      <c r="AD5" s="328">
        <f>Schreibliste!N8</f>
        <v>0</v>
      </c>
      <c r="AE5" s="328">
        <f>Schreibliste!O8</f>
        <v>0</v>
      </c>
      <c r="AF5" s="328">
        <f>Schreibliste!P8</f>
        <v>0</v>
      </c>
      <c r="AG5" s="328">
        <f>Schreibliste!Q8</f>
        <v>0</v>
      </c>
    </row>
    <row r="6" spans="18:33" ht="12.75">
      <c r="R6" s="328">
        <f>Schreibliste!E9</f>
        <v>14</v>
      </c>
      <c r="S6" s="328">
        <f>Schreibliste!B9</f>
        <v>12</v>
      </c>
      <c r="T6" s="328" t="str">
        <f>Schreibliste!C9</f>
        <v>Jonscher Benedikt</v>
      </c>
      <c r="U6" s="328" t="str">
        <f>Schreibliste!D9</f>
        <v>EV Bayrischzell</v>
      </c>
      <c r="V6" s="328" t="str">
        <f>Schreibliste!F9</f>
        <v>Bezirk III</v>
      </c>
      <c r="W6" s="328">
        <f>Schreibliste!G9</f>
        <v>0</v>
      </c>
      <c r="X6" s="328">
        <f>Schreibliste!H9</f>
        <v>0</v>
      </c>
      <c r="Y6" s="328">
        <f>Schreibliste!I9</f>
        <v>62</v>
      </c>
      <c r="Z6" s="328">
        <f>Schreibliste!J9</f>
        <v>66.18</v>
      </c>
      <c r="AA6" s="328">
        <f>Schreibliste!K9</f>
        <v>56.66</v>
      </c>
      <c r="AB6" s="328">
        <f>Schreibliste!L9</f>
        <v>1</v>
      </c>
      <c r="AC6" s="328">
        <f>Schreibliste!M9</f>
        <v>0</v>
      </c>
      <c r="AD6" s="328">
        <f>Schreibliste!N9</f>
        <v>0</v>
      </c>
      <c r="AE6" s="328">
        <f>Schreibliste!O9</f>
        <v>62</v>
      </c>
      <c r="AF6" s="328">
        <f>Schreibliste!P9</f>
        <v>0</v>
      </c>
      <c r="AG6" s="328">
        <f>Schreibliste!Q9</f>
        <v>66.18</v>
      </c>
    </row>
    <row r="7" spans="18:33" ht="12.75">
      <c r="R7" s="328">
        <f>Schreibliste!E10</f>
        <v>1</v>
      </c>
      <c r="S7" s="328">
        <f>Schreibliste!B10</f>
        <v>11</v>
      </c>
      <c r="T7" s="328" t="str">
        <f>Schreibliste!C10</f>
        <v>Kistler Lucas</v>
      </c>
      <c r="U7" s="328" t="str">
        <f>Schreibliste!D10</f>
        <v>SV Hagenhill</v>
      </c>
      <c r="V7" s="328" t="str">
        <f>Schreibliste!F10</f>
        <v>Bezirk III</v>
      </c>
      <c r="W7" s="328">
        <f>Schreibliste!G10</f>
        <v>64.29</v>
      </c>
      <c r="X7" s="328">
        <f>Schreibliste!H10</f>
        <v>67.58</v>
      </c>
      <c r="Y7" s="328">
        <f>Schreibliste!I10</f>
        <v>70.96</v>
      </c>
      <c r="Z7" s="328">
        <f>Schreibliste!J10</f>
        <v>70.2</v>
      </c>
      <c r="AA7" s="328">
        <f>Schreibliste!K10</f>
        <v>67.45</v>
      </c>
      <c r="AB7" s="328">
        <f>Schreibliste!L10</f>
        <v>1</v>
      </c>
      <c r="AC7" s="328">
        <f>Schreibliste!M10</f>
        <v>0</v>
      </c>
      <c r="AD7" s="328">
        <f>Schreibliste!N10</f>
        <v>0</v>
      </c>
      <c r="AE7" s="328">
        <f>Schreibliste!O10</f>
        <v>70.2</v>
      </c>
      <c r="AF7" s="328">
        <f>Schreibliste!P10</f>
        <v>0</v>
      </c>
      <c r="AG7" s="328">
        <f>Schreibliste!Q10</f>
        <v>70.96</v>
      </c>
    </row>
    <row r="8" spans="18:33" ht="12.75">
      <c r="R8" s="328">
        <f>Schreibliste!E11</f>
        <v>13</v>
      </c>
      <c r="S8" s="328">
        <f>Schreibliste!B11</f>
        <v>10</v>
      </c>
      <c r="T8" s="328" t="str">
        <f>Schreibliste!C11</f>
        <v>Simon Bastian</v>
      </c>
      <c r="U8" s="328" t="str">
        <f>Schreibliste!D11</f>
        <v>SV Hagenhill</v>
      </c>
      <c r="V8" s="328" t="str">
        <f>Schreibliste!F11</f>
        <v>Bezirk III</v>
      </c>
      <c r="W8" s="328">
        <f>Schreibliste!G11</f>
        <v>0</v>
      </c>
      <c r="X8" s="328">
        <f>Schreibliste!H11</f>
        <v>72.71</v>
      </c>
      <c r="Y8" s="328">
        <f>Schreibliste!I11</f>
        <v>0</v>
      </c>
      <c r="Z8" s="328">
        <f>Schreibliste!J11</f>
        <v>0</v>
      </c>
      <c r="AA8" s="328">
        <f>Schreibliste!K11</f>
        <v>69.9</v>
      </c>
      <c r="AB8" s="328">
        <f>Schreibliste!L11</f>
        <v>1</v>
      </c>
      <c r="AC8" s="328">
        <f>Schreibliste!M11</f>
        <v>0</v>
      </c>
      <c r="AD8" s="328">
        <f>Schreibliste!N11</f>
        <v>0</v>
      </c>
      <c r="AE8" s="328">
        <f>Schreibliste!O11</f>
        <v>69.9</v>
      </c>
      <c r="AF8" s="328">
        <f>Schreibliste!P11</f>
        <v>0</v>
      </c>
      <c r="AG8" s="328">
        <f>Schreibliste!Q11</f>
        <v>72.71</v>
      </c>
    </row>
    <row r="9" spans="2:33" ht="12.75">
      <c r="B9" s="318">
        <v>2</v>
      </c>
      <c r="C9" s="318">
        <v>3</v>
      </c>
      <c r="D9" s="318">
        <v>4</v>
      </c>
      <c r="E9" s="318">
        <v>5</v>
      </c>
      <c r="F9" s="318">
        <v>6</v>
      </c>
      <c r="G9" s="318">
        <v>7</v>
      </c>
      <c r="H9" s="318">
        <v>8</v>
      </c>
      <c r="I9" s="318">
        <v>9</v>
      </c>
      <c r="J9" s="318">
        <v>10</v>
      </c>
      <c r="K9" s="318">
        <v>11</v>
      </c>
      <c r="L9" s="318">
        <v>12</v>
      </c>
      <c r="M9" s="318">
        <v>13</v>
      </c>
      <c r="N9" s="318">
        <v>14</v>
      </c>
      <c r="O9" s="318">
        <v>15</v>
      </c>
      <c r="P9" s="318">
        <v>16</v>
      </c>
      <c r="R9" s="328">
        <f>Schreibliste!E12</f>
        <v>6</v>
      </c>
      <c r="S9" s="328">
        <f>Schreibliste!B12</f>
        <v>9</v>
      </c>
      <c r="T9" s="328" t="str">
        <f>Schreibliste!C12</f>
        <v>Kiermaier Manuel</v>
      </c>
      <c r="U9" s="328" t="str">
        <f>Schreibliste!D12</f>
        <v>TUS Engelsberg</v>
      </c>
      <c r="V9" s="328" t="str">
        <f>Schreibliste!F12</f>
        <v>Bezirk II</v>
      </c>
      <c r="W9" s="328">
        <f>Schreibliste!G12</f>
        <v>0</v>
      </c>
      <c r="X9" s="328">
        <f>Schreibliste!H12</f>
        <v>62.57</v>
      </c>
      <c r="Y9" s="328">
        <f>Schreibliste!I12</f>
        <v>69.21</v>
      </c>
      <c r="Z9" s="328">
        <f>Schreibliste!J12</f>
        <v>69.44</v>
      </c>
      <c r="AA9" s="328">
        <f>Schreibliste!K12</f>
        <v>75.24</v>
      </c>
      <c r="AB9" s="328">
        <f>Schreibliste!L12</f>
        <v>1</v>
      </c>
      <c r="AC9" s="328">
        <f>Schreibliste!M12</f>
        <v>0</v>
      </c>
      <c r="AD9" s="328">
        <f>Schreibliste!N12</f>
        <v>0</v>
      </c>
      <c r="AE9" s="328">
        <f>Schreibliste!O12</f>
        <v>69.44</v>
      </c>
      <c r="AF9" s="328">
        <f>Schreibliste!P12</f>
        <v>0</v>
      </c>
      <c r="AG9" s="328">
        <f>Schreibliste!Q12</f>
        <v>75.24</v>
      </c>
    </row>
    <row r="10" spans="1:33" ht="41.25">
      <c r="A10" s="329" t="s">
        <v>19</v>
      </c>
      <c r="B10" s="330" t="s">
        <v>21</v>
      </c>
      <c r="C10" s="331" t="s">
        <v>60</v>
      </c>
      <c r="D10" s="331" t="s">
        <v>61</v>
      </c>
      <c r="E10" s="332" t="s">
        <v>78</v>
      </c>
      <c r="F10" s="333" t="s">
        <v>11</v>
      </c>
      <c r="G10" s="333" t="s">
        <v>12</v>
      </c>
      <c r="H10" s="333" t="s">
        <v>13</v>
      </c>
      <c r="I10" s="333" t="s">
        <v>14</v>
      </c>
      <c r="J10" s="333" t="s">
        <v>15</v>
      </c>
      <c r="K10" s="332"/>
      <c r="L10" s="334"/>
      <c r="M10" s="335"/>
      <c r="N10" s="334" t="s">
        <v>17</v>
      </c>
      <c r="O10" s="332"/>
      <c r="P10" s="336" t="s">
        <v>70</v>
      </c>
      <c r="R10" s="328">
        <f>Schreibliste!E13</f>
        <v>2</v>
      </c>
      <c r="S10" s="328">
        <f>Schreibliste!B13</f>
        <v>8</v>
      </c>
      <c r="T10" s="328" t="str">
        <f>Schreibliste!C13</f>
        <v>Purucker Jannik</v>
      </c>
      <c r="U10" s="328" t="str">
        <f>Schreibliste!D13</f>
        <v>VER Selb</v>
      </c>
      <c r="V10" s="328" t="str">
        <f>Schreibliste!F13</f>
        <v>Bezirk V</v>
      </c>
      <c r="W10" s="328">
        <f>Schreibliste!G13</f>
        <v>75.85</v>
      </c>
      <c r="X10" s="328">
        <f>Schreibliste!H13</f>
        <v>76.48</v>
      </c>
      <c r="Y10" s="328">
        <f>Schreibliste!I13</f>
        <v>77.33</v>
      </c>
      <c r="Z10" s="328">
        <f>Schreibliste!J13</f>
        <v>0</v>
      </c>
      <c r="AA10" s="328">
        <f>Schreibliste!K13</f>
        <v>75.88</v>
      </c>
      <c r="AB10" s="328">
        <f>Schreibliste!L13</f>
        <v>1</v>
      </c>
      <c r="AC10" s="328">
        <f>Schreibliste!M13</f>
        <v>0</v>
      </c>
      <c r="AD10" s="328">
        <f>Schreibliste!N13</f>
        <v>0</v>
      </c>
      <c r="AE10" s="328">
        <f>Schreibliste!O13</f>
        <v>76.48</v>
      </c>
      <c r="AF10" s="328">
        <f>Schreibliste!P13</f>
        <v>0</v>
      </c>
      <c r="AG10" s="328">
        <f>Schreibliste!Q13</f>
        <v>77.33</v>
      </c>
    </row>
    <row r="11" spans="1:33" ht="12.75">
      <c r="A11" s="337">
        <v>1</v>
      </c>
      <c r="B11" s="338">
        <f>VLOOKUP($A11,$R$4:$AG$53,B$9,FALSE)</f>
        <v>11</v>
      </c>
      <c r="C11" s="337" t="str">
        <f>IF(VLOOKUP($A11,$R$4:$AG$53,C$9,FALSE)=0,"",VLOOKUP($A11,$R$4:$AG$53,C$9,FALSE))</f>
        <v>Kistler Lucas</v>
      </c>
      <c r="D11" s="337" t="str">
        <f aca="true" t="shared" si="0" ref="D11:P26">IF(VLOOKUP($A11,$R$4:$AG$53,D$9,FALSE)=0,"",VLOOKUP($A11,$R$4:$AG$53,D$9,FALSE))</f>
        <v>SV Hagenhill</v>
      </c>
      <c r="E11" s="337" t="str">
        <f t="shared" si="0"/>
        <v>Bezirk III</v>
      </c>
      <c r="F11" s="337">
        <f t="shared" si="0"/>
        <v>64.29</v>
      </c>
      <c r="G11" s="337">
        <f t="shared" si="0"/>
        <v>67.58</v>
      </c>
      <c r="H11" s="337">
        <f t="shared" si="0"/>
        <v>70.96</v>
      </c>
      <c r="I11" s="337">
        <f t="shared" si="0"/>
        <v>70.2</v>
      </c>
      <c r="J11" s="337">
        <f t="shared" si="0"/>
        <v>67.45</v>
      </c>
      <c r="K11" s="337">
        <f t="shared" si="0"/>
        <v>1</v>
      </c>
      <c r="L11" s="337">
        <f t="shared" si="0"/>
      </c>
      <c r="M11" s="337">
        <f t="shared" si="0"/>
      </c>
      <c r="N11" s="337">
        <f t="shared" si="0"/>
        <v>70.2</v>
      </c>
      <c r="O11" s="337">
        <f t="shared" si="0"/>
      </c>
      <c r="P11" s="337">
        <f t="shared" si="0"/>
        <v>70.96</v>
      </c>
      <c r="R11" s="328">
        <f>Schreibliste!E14</f>
        <v>9</v>
      </c>
      <c r="S11" s="328">
        <f>Schreibliste!B14</f>
        <v>7</v>
      </c>
      <c r="T11" s="328" t="str">
        <f>Schreibliste!C14</f>
        <v>Menacher Marcel</v>
      </c>
      <c r="U11" s="328" t="str">
        <f>Schreibliste!D14</f>
        <v>EC Oberhausen</v>
      </c>
      <c r="V11" s="328" t="str">
        <f>Schreibliste!F14</f>
        <v>Bezirk I</v>
      </c>
      <c r="W11" s="328">
        <f>Schreibliste!G14</f>
        <v>77.58</v>
      </c>
      <c r="X11" s="328">
        <f>Schreibliste!H14</f>
        <v>74.67</v>
      </c>
      <c r="Y11" s="328">
        <f>Schreibliste!I14</f>
        <v>76.09</v>
      </c>
      <c r="Z11" s="328">
        <f>Schreibliste!J14</f>
        <v>0</v>
      </c>
      <c r="AA11" s="328">
        <f>Schreibliste!K14</f>
        <v>0</v>
      </c>
      <c r="AB11" s="328">
        <f>Schreibliste!L14</f>
        <v>1</v>
      </c>
      <c r="AC11" s="328">
        <f>Schreibliste!M14</f>
        <v>0</v>
      </c>
      <c r="AD11" s="328">
        <f>Schreibliste!N14</f>
        <v>0</v>
      </c>
      <c r="AE11" s="328">
        <f>Schreibliste!O14</f>
        <v>76.09</v>
      </c>
      <c r="AF11" s="328">
        <f>Schreibliste!P14</f>
        <v>0</v>
      </c>
      <c r="AG11" s="328">
        <f>Schreibliste!Q14</f>
        <v>77.58</v>
      </c>
    </row>
    <row r="12" spans="1:33" ht="12.75">
      <c r="A12" s="339">
        <v>2</v>
      </c>
      <c r="B12" s="338">
        <f aca="true" t="shared" si="1" ref="B12:B60">VLOOKUP($A12,$R$4:$AG$53,B$9,FALSE)</f>
        <v>8</v>
      </c>
      <c r="C12" s="337" t="str">
        <f aca="true" t="shared" si="2" ref="C12:P43">IF(VLOOKUP($A12,$R$4:$AG$53,C$9,FALSE)=0,"",VLOOKUP($A12,$R$4:$AG$53,C$9,FALSE))</f>
        <v>Purucker Jannik</v>
      </c>
      <c r="D12" s="337" t="str">
        <f t="shared" si="0"/>
        <v>VER Selb</v>
      </c>
      <c r="E12" s="337" t="str">
        <f t="shared" si="0"/>
        <v>Bezirk V</v>
      </c>
      <c r="F12" s="337">
        <f t="shared" si="0"/>
        <v>75.85</v>
      </c>
      <c r="G12" s="337">
        <f t="shared" si="0"/>
        <v>76.48</v>
      </c>
      <c r="H12" s="337">
        <f t="shared" si="0"/>
        <v>77.33</v>
      </c>
      <c r="I12" s="337">
        <f t="shared" si="0"/>
      </c>
      <c r="J12" s="337">
        <f t="shared" si="0"/>
        <v>75.88</v>
      </c>
      <c r="K12" s="337">
        <f t="shared" si="0"/>
        <v>1</v>
      </c>
      <c r="L12" s="337">
        <f t="shared" si="0"/>
      </c>
      <c r="M12" s="337">
        <f t="shared" si="0"/>
      </c>
      <c r="N12" s="337">
        <f t="shared" si="0"/>
        <v>76.48</v>
      </c>
      <c r="O12" s="337">
        <f t="shared" si="0"/>
      </c>
      <c r="P12" s="337">
        <f t="shared" si="0"/>
        <v>77.33</v>
      </c>
      <c r="R12" s="328">
        <f>Schreibliste!E15</f>
        <v>11</v>
      </c>
      <c r="S12" s="328">
        <f>Schreibliste!B15</f>
        <v>6</v>
      </c>
      <c r="T12" s="328" t="str">
        <f>Schreibliste!C15</f>
        <v>Prodöhl Maximilian</v>
      </c>
      <c r="U12" s="328" t="str">
        <f>Schreibliste!D15</f>
        <v>TSV Fridolfing</v>
      </c>
      <c r="V12" s="328" t="str">
        <f>Schreibliste!F15</f>
        <v>Bezirk II</v>
      </c>
      <c r="W12" s="328">
        <f>Schreibliste!G15</f>
        <v>0</v>
      </c>
      <c r="X12" s="328">
        <f>Schreibliste!H15</f>
        <v>61.49</v>
      </c>
      <c r="Y12" s="328">
        <f>Schreibliste!I15</f>
        <v>59.86</v>
      </c>
      <c r="Z12" s="328">
        <f>Schreibliste!J15</f>
        <v>78.91</v>
      </c>
      <c r="AA12" s="328">
        <f>Schreibliste!K15</f>
        <v>0</v>
      </c>
      <c r="AB12" s="328">
        <f>Schreibliste!L15</f>
        <v>1</v>
      </c>
      <c r="AC12" s="328">
        <f>Schreibliste!M15</f>
        <v>0</v>
      </c>
      <c r="AD12" s="328">
        <f>Schreibliste!N15</f>
        <v>0</v>
      </c>
      <c r="AE12" s="328">
        <f>Schreibliste!O15</f>
        <v>61.49</v>
      </c>
      <c r="AF12" s="328">
        <f>Schreibliste!P15</f>
        <v>0</v>
      </c>
      <c r="AG12" s="328">
        <f>Schreibliste!Q15</f>
        <v>78.91</v>
      </c>
    </row>
    <row r="13" spans="1:33" ht="12.75">
      <c r="A13" s="337">
        <v>3</v>
      </c>
      <c r="B13" s="338">
        <f t="shared" si="1"/>
        <v>1</v>
      </c>
      <c r="C13" s="337" t="str">
        <f t="shared" si="2"/>
        <v>Späth Michael</v>
      </c>
      <c r="D13" s="337" t="str">
        <f t="shared" si="0"/>
        <v>FC Altrandsberg</v>
      </c>
      <c r="E13" s="337" t="str">
        <f t="shared" si="0"/>
        <v>Bezirk VI</v>
      </c>
      <c r="F13" s="337">
        <f t="shared" si="0"/>
        <v>97.46</v>
      </c>
      <c r="G13" s="337">
        <f t="shared" si="0"/>
        <v>96.06</v>
      </c>
      <c r="H13" s="337">
        <f t="shared" si="0"/>
      </c>
      <c r="I13" s="337">
        <f t="shared" si="0"/>
        <v>87.41</v>
      </c>
      <c r="J13" s="337">
        <f t="shared" si="0"/>
      </c>
      <c r="K13" s="337">
        <f t="shared" si="0"/>
        <v>1</v>
      </c>
      <c r="L13" s="337">
        <f t="shared" si="0"/>
      </c>
      <c r="M13" s="337">
        <f t="shared" si="0"/>
      </c>
      <c r="N13" s="337">
        <f t="shared" si="0"/>
        <v>96.06</v>
      </c>
      <c r="O13" s="337">
        <f t="shared" si="0"/>
      </c>
      <c r="P13" s="337">
        <f t="shared" si="0"/>
        <v>97.46</v>
      </c>
      <c r="R13" s="328">
        <f>Schreibliste!E16</f>
        <v>10</v>
      </c>
      <c r="S13" s="328">
        <f>Schreibliste!B16</f>
        <v>5</v>
      </c>
      <c r="T13" s="328" t="str">
        <f>Schreibliste!C16</f>
        <v>Zeike Mirco</v>
      </c>
      <c r="U13" s="328" t="str">
        <f>Schreibliste!D16</f>
        <v>EC Geisenhausen</v>
      </c>
      <c r="V13" s="328" t="str">
        <f>Schreibliste!F16</f>
        <v>Bezirk I</v>
      </c>
      <c r="W13" s="328">
        <f>Schreibliste!G16</f>
        <v>81.01</v>
      </c>
      <c r="X13" s="328">
        <f>Schreibliste!H16</f>
        <v>83.15</v>
      </c>
      <c r="Y13" s="328">
        <f>Schreibliste!I16</f>
        <v>80.47</v>
      </c>
      <c r="Z13" s="328">
        <f>Schreibliste!J16</f>
        <v>77.67</v>
      </c>
      <c r="AA13" s="328">
        <f>Schreibliste!K16</f>
        <v>73.86</v>
      </c>
      <c r="AB13" s="328">
        <f>Schreibliste!L16</f>
        <v>1</v>
      </c>
      <c r="AC13" s="328">
        <f>Schreibliste!M16</f>
        <v>0</v>
      </c>
      <c r="AD13" s="328">
        <f>Schreibliste!N16</f>
        <v>0</v>
      </c>
      <c r="AE13" s="328">
        <f>Schreibliste!O16</f>
        <v>81.01</v>
      </c>
      <c r="AF13" s="328">
        <f>Schreibliste!P16</f>
        <v>0</v>
      </c>
      <c r="AG13" s="328">
        <f>Schreibliste!Q16</f>
        <v>83.15</v>
      </c>
    </row>
    <row r="14" spans="1:33" ht="12.75">
      <c r="A14" s="339">
        <v>4</v>
      </c>
      <c r="B14" s="338">
        <f t="shared" si="1"/>
        <v>13</v>
      </c>
      <c r="C14" s="337" t="str">
        <f t="shared" si="2"/>
        <v>Renner Patrick</v>
      </c>
      <c r="D14" s="337" t="str">
        <f t="shared" si="0"/>
        <v>TSV Mamming</v>
      </c>
      <c r="E14" s="337" t="str">
        <f t="shared" si="0"/>
        <v>Bezirk I</v>
      </c>
      <c r="F14" s="337">
        <f t="shared" si="0"/>
      </c>
      <c r="G14" s="337">
        <f t="shared" si="0"/>
      </c>
      <c r="H14" s="337">
        <f t="shared" si="0"/>
      </c>
      <c r="I14" s="337">
        <f t="shared" si="0"/>
      </c>
      <c r="J14" s="337">
        <f t="shared" si="0"/>
      </c>
      <c r="K14" s="337">
        <f t="shared" si="0"/>
        <v>1</v>
      </c>
      <c r="L14" s="337">
        <f t="shared" si="0"/>
      </c>
      <c r="M14" s="337">
        <f t="shared" si="0"/>
      </c>
      <c r="N14" s="337">
        <f t="shared" si="0"/>
      </c>
      <c r="O14" s="337">
        <f t="shared" si="0"/>
      </c>
      <c r="P14" s="337">
        <f t="shared" si="0"/>
      </c>
      <c r="R14" s="328">
        <f>Schreibliste!E17</f>
        <v>8</v>
      </c>
      <c r="S14" s="328">
        <f>Schreibliste!B17</f>
        <v>4</v>
      </c>
      <c r="T14" s="328" t="str">
        <f>Schreibliste!C17</f>
        <v>Trunczik Jonas</v>
      </c>
      <c r="U14" s="328" t="str">
        <f>Schreibliste!D17</f>
        <v>SC Schwindkirchen</v>
      </c>
      <c r="V14" s="328" t="str">
        <f>Schreibliste!F17</f>
        <v>Bezirk III</v>
      </c>
      <c r="W14" s="328">
        <f>Schreibliste!G17</f>
        <v>73.78</v>
      </c>
      <c r="X14" s="328">
        <f>Schreibliste!H17</f>
        <v>84.5</v>
      </c>
      <c r="Y14" s="328">
        <f>Schreibliste!I17</f>
        <v>75.66</v>
      </c>
      <c r="Z14" s="328">
        <f>Schreibliste!J17</f>
        <v>0</v>
      </c>
      <c r="AA14" s="328">
        <f>Schreibliste!K17</f>
        <v>75.11</v>
      </c>
      <c r="AB14" s="328">
        <f>Schreibliste!L17</f>
        <v>1</v>
      </c>
      <c r="AC14" s="328">
        <f>Schreibliste!M17</f>
        <v>0</v>
      </c>
      <c r="AD14" s="328">
        <f>Schreibliste!N17</f>
        <v>0</v>
      </c>
      <c r="AE14" s="328">
        <f>Schreibliste!O17</f>
        <v>75.66</v>
      </c>
      <c r="AF14" s="328">
        <f>Schreibliste!P17</f>
        <v>0</v>
      </c>
      <c r="AG14" s="328">
        <f>Schreibliste!Q17</f>
        <v>84.5</v>
      </c>
    </row>
    <row r="15" spans="1:33" ht="12.75">
      <c r="A15" s="337">
        <v>5</v>
      </c>
      <c r="B15" s="338">
        <f t="shared" si="1"/>
        <v>3</v>
      </c>
      <c r="C15" s="337" t="str">
        <f t="shared" si="2"/>
        <v>Anzinger Alexander</v>
      </c>
      <c r="D15" s="337" t="str">
        <f t="shared" si="0"/>
        <v>EC Ebing</v>
      </c>
      <c r="E15" s="337" t="str">
        <f t="shared" si="0"/>
        <v>Bezirk II</v>
      </c>
      <c r="F15" s="337">
        <f t="shared" si="0"/>
        <v>91.92</v>
      </c>
      <c r="G15" s="337">
        <f t="shared" si="0"/>
        <v>90.67</v>
      </c>
      <c r="H15" s="337">
        <f t="shared" si="0"/>
        <v>91.74</v>
      </c>
      <c r="I15" s="337">
        <f t="shared" si="0"/>
      </c>
      <c r="J15" s="337">
        <f t="shared" si="0"/>
      </c>
      <c r="K15" s="337">
        <f t="shared" si="0"/>
        <v>1</v>
      </c>
      <c r="L15" s="337">
        <f t="shared" si="0"/>
      </c>
      <c r="M15" s="337">
        <f t="shared" si="0"/>
      </c>
      <c r="N15" s="337">
        <f t="shared" si="0"/>
        <v>91.74</v>
      </c>
      <c r="O15" s="337">
        <f t="shared" si="0"/>
      </c>
      <c r="P15" s="337">
        <f t="shared" si="0"/>
        <v>91.92</v>
      </c>
      <c r="R15" s="328">
        <f>Schreibliste!E18</f>
        <v>5</v>
      </c>
      <c r="S15" s="328">
        <f>Schreibliste!B18</f>
        <v>3</v>
      </c>
      <c r="T15" s="328" t="str">
        <f>Schreibliste!C18</f>
        <v>Anzinger Alexander</v>
      </c>
      <c r="U15" s="328" t="str">
        <f>Schreibliste!D18</f>
        <v>EC Ebing</v>
      </c>
      <c r="V15" s="328" t="str">
        <f>Schreibliste!F18</f>
        <v>Bezirk II</v>
      </c>
      <c r="W15" s="328">
        <f>Schreibliste!G18</f>
        <v>91.92</v>
      </c>
      <c r="X15" s="328">
        <f>Schreibliste!H18</f>
        <v>90.67</v>
      </c>
      <c r="Y15" s="328">
        <f>Schreibliste!I18</f>
        <v>91.74</v>
      </c>
      <c r="Z15" s="328">
        <f>Schreibliste!J18</f>
        <v>0</v>
      </c>
      <c r="AA15" s="328">
        <f>Schreibliste!K18</f>
        <v>0</v>
      </c>
      <c r="AB15" s="328">
        <f>Schreibliste!L18</f>
        <v>1</v>
      </c>
      <c r="AC15" s="328">
        <f>Schreibliste!M18</f>
        <v>0</v>
      </c>
      <c r="AD15" s="328">
        <f>Schreibliste!N18</f>
        <v>0</v>
      </c>
      <c r="AE15" s="328">
        <f>Schreibliste!O18</f>
        <v>91.74</v>
      </c>
      <c r="AF15" s="328">
        <f>Schreibliste!P18</f>
        <v>0</v>
      </c>
      <c r="AG15" s="328">
        <f>Schreibliste!Q18</f>
        <v>91.92</v>
      </c>
    </row>
    <row r="16" spans="1:33" ht="12.75">
      <c r="A16" s="339">
        <v>6</v>
      </c>
      <c r="B16" s="338">
        <f t="shared" si="1"/>
        <v>9</v>
      </c>
      <c r="C16" s="337" t="str">
        <f t="shared" si="2"/>
        <v>Kiermaier Manuel</v>
      </c>
      <c r="D16" s="337" t="str">
        <f t="shared" si="0"/>
        <v>TUS Engelsberg</v>
      </c>
      <c r="E16" s="337" t="str">
        <f t="shared" si="0"/>
        <v>Bezirk II</v>
      </c>
      <c r="F16" s="337">
        <f t="shared" si="0"/>
      </c>
      <c r="G16" s="337">
        <f t="shared" si="0"/>
        <v>62.57</v>
      </c>
      <c r="H16" s="337">
        <f t="shared" si="0"/>
        <v>69.21</v>
      </c>
      <c r="I16" s="337">
        <f t="shared" si="0"/>
        <v>69.44</v>
      </c>
      <c r="J16" s="337">
        <f t="shared" si="0"/>
        <v>75.24</v>
      </c>
      <c r="K16" s="337">
        <f t="shared" si="0"/>
        <v>1</v>
      </c>
      <c r="L16" s="337">
        <f t="shared" si="0"/>
      </c>
      <c r="M16" s="337">
        <f t="shared" si="0"/>
      </c>
      <c r="N16" s="337">
        <f t="shared" si="0"/>
        <v>69.44</v>
      </c>
      <c r="O16" s="337">
        <f t="shared" si="0"/>
      </c>
      <c r="P16" s="337">
        <f t="shared" si="0"/>
        <v>75.24</v>
      </c>
      <c r="R16" s="328">
        <f>Schreibliste!E19</f>
        <v>12</v>
      </c>
      <c r="S16" s="328">
        <f>Schreibliste!B19</f>
        <v>2</v>
      </c>
      <c r="T16" s="328" t="str">
        <f>Schreibliste!C19</f>
        <v>Vaitl Max</v>
      </c>
      <c r="U16" s="328" t="str">
        <f>Schreibliste!D19</f>
        <v>EC Außernzell</v>
      </c>
      <c r="V16" s="328" t="str">
        <f>Schreibliste!F19</f>
        <v>Bezirk I</v>
      </c>
      <c r="W16" s="328">
        <f>Schreibliste!G19</f>
        <v>88.15</v>
      </c>
      <c r="X16" s="328">
        <f>Schreibliste!H19</f>
        <v>0</v>
      </c>
      <c r="Y16" s="328">
        <f>Schreibliste!I19</f>
        <v>82.16</v>
      </c>
      <c r="Z16" s="328">
        <f>Schreibliste!J19</f>
        <v>86.03</v>
      </c>
      <c r="AA16" s="328">
        <f>Schreibliste!K19</f>
        <v>93.86</v>
      </c>
      <c r="AB16" s="328">
        <f>Schreibliste!L19</f>
        <v>1</v>
      </c>
      <c r="AC16" s="328">
        <f>Schreibliste!M19</f>
        <v>0</v>
      </c>
      <c r="AD16" s="328">
        <f>Schreibliste!N19</f>
        <v>0</v>
      </c>
      <c r="AE16" s="328">
        <f>Schreibliste!O19</f>
        <v>88.15</v>
      </c>
      <c r="AF16" s="328">
        <f>Schreibliste!P19</f>
        <v>0</v>
      </c>
      <c r="AG16" s="328">
        <f>Schreibliste!Q19</f>
        <v>93.86</v>
      </c>
    </row>
    <row r="17" spans="1:33" ht="12.75">
      <c r="A17" s="337">
        <v>7</v>
      </c>
      <c r="B17" s="338">
        <f t="shared" si="1"/>
        <v>13</v>
      </c>
      <c r="C17" s="337" t="str">
        <f t="shared" si="2"/>
        <v>Oberhofer Mathias</v>
      </c>
      <c r="D17" s="337" t="str">
        <f t="shared" si="0"/>
        <v>TSV Mamming</v>
      </c>
      <c r="E17" s="337" t="str">
        <f t="shared" si="0"/>
        <v>Bezirk I</v>
      </c>
      <c r="F17" s="337">
        <f t="shared" si="0"/>
      </c>
      <c r="G17" s="337">
        <f t="shared" si="0"/>
      </c>
      <c r="H17" s="337">
        <f t="shared" si="0"/>
      </c>
      <c r="I17" s="337">
        <f t="shared" si="0"/>
      </c>
      <c r="J17" s="337">
        <f t="shared" si="0"/>
      </c>
      <c r="K17" s="337">
        <f t="shared" si="0"/>
        <v>1</v>
      </c>
      <c r="L17" s="337">
        <f t="shared" si="0"/>
      </c>
      <c r="M17" s="337">
        <f t="shared" si="0"/>
      </c>
      <c r="N17" s="337">
        <f t="shared" si="0"/>
      </c>
      <c r="O17" s="337">
        <f t="shared" si="0"/>
      </c>
      <c r="P17" s="337">
        <f t="shared" si="0"/>
      </c>
      <c r="R17" s="328">
        <f>Schreibliste!E20</f>
        <v>3</v>
      </c>
      <c r="S17" s="328">
        <f>Schreibliste!B20</f>
        <v>1</v>
      </c>
      <c r="T17" s="328" t="str">
        <f>Schreibliste!C20</f>
        <v>Späth Michael</v>
      </c>
      <c r="U17" s="328" t="str">
        <f>Schreibliste!D20</f>
        <v>FC Altrandsberg</v>
      </c>
      <c r="V17" s="328" t="str">
        <f>Schreibliste!F20</f>
        <v>Bezirk VI</v>
      </c>
      <c r="W17" s="328">
        <f>Schreibliste!G20</f>
        <v>97.46</v>
      </c>
      <c r="X17" s="328">
        <f>Schreibliste!H20</f>
        <v>96.06</v>
      </c>
      <c r="Y17" s="328">
        <f>Schreibliste!I20</f>
        <v>0</v>
      </c>
      <c r="Z17" s="328">
        <f>Schreibliste!J20</f>
        <v>87.41</v>
      </c>
      <c r="AA17" s="328">
        <f>Schreibliste!K20</f>
        <v>0</v>
      </c>
      <c r="AB17" s="328">
        <f>Schreibliste!L20</f>
        <v>1</v>
      </c>
      <c r="AC17" s="328">
        <f>Schreibliste!M20</f>
        <v>0</v>
      </c>
      <c r="AD17" s="328">
        <f>Schreibliste!N20</f>
        <v>0</v>
      </c>
      <c r="AE17" s="328">
        <f>Schreibliste!O20</f>
        <v>96.06</v>
      </c>
      <c r="AF17" s="328">
        <f>Schreibliste!P20</f>
        <v>0</v>
      </c>
      <c r="AG17" s="328">
        <f>Schreibliste!Q20</f>
        <v>97.46</v>
      </c>
    </row>
    <row r="18" spans="1:33" ht="12.75">
      <c r="A18" s="339">
        <v>8</v>
      </c>
      <c r="B18" s="338">
        <f t="shared" si="1"/>
        <v>4</v>
      </c>
      <c r="C18" s="337" t="str">
        <f t="shared" si="2"/>
        <v>Trunczik Jonas</v>
      </c>
      <c r="D18" s="337" t="str">
        <f t="shared" si="0"/>
        <v>SC Schwindkirchen</v>
      </c>
      <c r="E18" s="337" t="str">
        <f t="shared" si="0"/>
        <v>Bezirk III</v>
      </c>
      <c r="F18" s="337">
        <f t="shared" si="0"/>
        <v>73.78</v>
      </c>
      <c r="G18" s="337">
        <f t="shared" si="0"/>
        <v>84.5</v>
      </c>
      <c r="H18" s="337">
        <f t="shared" si="0"/>
        <v>75.66</v>
      </c>
      <c r="I18" s="337">
        <f t="shared" si="0"/>
      </c>
      <c r="J18" s="337">
        <f t="shared" si="0"/>
        <v>75.11</v>
      </c>
      <c r="K18" s="337">
        <f t="shared" si="0"/>
        <v>1</v>
      </c>
      <c r="L18" s="337">
        <f t="shared" si="0"/>
      </c>
      <c r="M18" s="337">
        <f t="shared" si="0"/>
      </c>
      <c r="N18" s="337">
        <f t="shared" si="0"/>
        <v>75.66</v>
      </c>
      <c r="O18" s="337">
        <f t="shared" si="0"/>
      </c>
      <c r="P18" s="337">
        <f t="shared" si="0"/>
        <v>84.5</v>
      </c>
      <c r="R18" s="328">
        <f>Schreibliste!E21</f>
        <v>15</v>
      </c>
      <c r="S18" s="328">
        <f>Schreibliste!B21</f>
      </c>
      <c r="T18" s="328">
        <f>Schreibliste!C21</f>
        <v>0</v>
      </c>
      <c r="U18" s="328">
        <f>Schreibliste!D21</f>
        <v>0</v>
      </c>
      <c r="V18" s="328">
        <f>Schreibliste!F21</f>
        <v>0</v>
      </c>
      <c r="W18" s="328" t="str">
        <f>Schreibliste!G21</f>
        <v>-</v>
      </c>
      <c r="X18" s="328" t="str">
        <f>Schreibliste!H21</f>
        <v>-</v>
      </c>
      <c r="Y18" s="328" t="str">
        <f>Schreibliste!I21</f>
        <v>-</v>
      </c>
      <c r="Z18" s="328" t="str">
        <f>Schreibliste!J21</f>
        <v>-</v>
      </c>
      <c r="AA18" s="328" t="str">
        <f>Schreibliste!K21</f>
        <v>-</v>
      </c>
      <c r="AB18" s="328">
        <f>Schreibliste!L21</f>
        <v>0</v>
      </c>
      <c r="AC18" s="328">
        <f>Schreibliste!M21</f>
        <v>0</v>
      </c>
      <c r="AD18" s="328">
        <f>Schreibliste!N21</f>
        <v>0</v>
      </c>
      <c r="AE18" s="328">
        <f>Schreibliste!O21</f>
        <v>0</v>
      </c>
      <c r="AF18" s="328">
        <f>Schreibliste!P21</f>
        <v>0</v>
      </c>
      <c r="AG18" s="328">
        <f>Schreibliste!Q21</f>
      </c>
    </row>
    <row r="19" spans="1:33" ht="12.75">
      <c r="A19" s="337">
        <v>9</v>
      </c>
      <c r="B19" s="338">
        <f t="shared" si="1"/>
        <v>7</v>
      </c>
      <c r="C19" s="337" t="str">
        <f t="shared" si="2"/>
        <v>Menacher Marcel</v>
      </c>
      <c r="D19" s="337" t="str">
        <f t="shared" si="0"/>
        <v>EC Oberhausen</v>
      </c>
      <c r="E19" s="337" t="str">
        <f t="shared" si="0"/>
        <v>Bezirk I</v>
      </c>
      <c r="F19" s="337">
        <f t="shared" si="0"/>
        <v>77.58</v>
      </c>
      <c r="G19" s="337">
        <f t="shared" si="0"/>
        <v>74.67</v>
      </c>
      <c r="H19" s="337">
        <f t="shared" si="0"/>
        <v>76.09</v>
      </c>
      <c r="I19" s="337">
        <f t="shared" si="0"/>
      </c>
      <c r="J19" s="337">
        <f t="shared" si="0"/>
      </c>
      <c r="K19" s="337">
        <f t="shared" si="0"/>
        <v>1</v>
      </c>
      <c r="L19" s="337">
        <f t="shared" si="0"/>
      </c>
      <c r="M19" s="337">
        <f t="shared" si="0"/>
      </c>
      <c r="N19" s="337">
        <f t="shared" si="0"/>
        <v>76.09</v>
      </c>
      <c r="O19" s="337">
        <f t="shared" si="0"/>
      </c>
      <c r="P19" s="337">
        <f t="shared" si="0"/>
        <v>77.58</v>
      </c>
      <c r="R19" s="328">
        <f>Schreibliste!E22</f>
        <v>16</v>
      </c>
      <c r="S19" s="328">
        <f>Schreibliste!B22</f>
      </c>
      <c r="T19" s="328">
        <f>Schreibliste!C22</f>
        <v>0</v>
      </c>
      <c r="U19" s="328">
        <f>Schreibliste!D22</f>
        <v>0</v>
      </c>
      <c r="V19" s="328">
        <f>Schreibliste!F22</f>
        <v>0</v>
      </c>
      <c r="W19" s="328" t="str">
        <f>Schreibliste!G22</f>
        <v>-</v>
      </c>
      <c r="X19" s="328" t="str">
        <f>Schreibliste!H22</f>
        <v>-</v>
      </c>
      <c r="Y19" s="328" t="str">
        <f>Schreibliste!I22</f>
        <v>-</v>
      </c>
      <c r="Z19" s="328" t="str">
        <f>Schreibliste!J22</f>
        <v>-</v>
      </c>
      <c r="AA19" s="328" t="str">
        <f>Schreibliste!K22</f>
        <v>-</v>
      </c>
      <c r="AB19" s="328">
        <f>Schreibliste!L22</f>
        <v>0</v>
      </c>
      <c r="AC19" s="328">
        <f>Schreibliste!M22</f>
        <v>0</v>
      </c>
      <c r="AD19" s="328">
        <f>Schreibliste!N22</f>
        <v>0</v>
      </c>
      <c r="AE19" s="328">
        <f>Schreibliste!O22</f>
        <v>0</v>
      </c>
      <c r="AF19" s="328">
        <f>Schreibliste!P22</f>
        <v>0</v>
      </c>
      <c r="AG19" s="328">
        <f>Schreibliste!Q22</f>
      </c>
    </row>
    <row r="20" spans="1:33" ht="12.75">
      <c r="A20" s="339">
        <v>10</v>
      </c>
      <c r="B20" s="338">
        <f t="shared" si="1"/>
        <v>5</v>
      </c>
      <c r="C20" s="337" t="str">
        <f t="shared" si="2"/>
        <v>Zeike Mirco</v>
      </c>
      <c r="D20" s="337" t="str">
        <f t="shared" si="0"/>
        <v>EC Geisenhausen</v>
      </c>
      <c r="E20" s="337" t="str">
        <f t="shared" si="0"/>
        <v>Bezirk I</v>
      </c>
      <c r="F20" s="337">
        <f t="shared" si="0"/>
        <v>81.01</v>
      </c>
      <c r="G20" s="337">
        <f t="shared" si="0"/>
        <v>83.15</v>
      </c>
      <c r="H20" s="337">
        <f t="shared" si="0"/>
        <v>80.47</v>
      </c>
      <c r="I20" s="337">
        <f t="shared" si="0"/>
        <v>77.67</v>
      </c>
      <c r="J20" s="337">
        <f t="shared" si="0"/>
        <v>73.86</v>
      </c>
      <c r="K20" s="337">
        <f t="shared" si="0"/>
        <v>1</v>
      </c>
      <c r="L20" s="337">
        <f t="shared" si="0"/>
      </c>
      <c r="M20" s="337">
        <f t="shared" si="0"/>
      </c>
      <c r="N20" s="337">
        <f t="shared" si="0"/>
        <v>81.01</v>
      </c>
      <c r="O20" s="337">
        <f t="shared" si="0"/>
      </c>
      <c r="P20" s="337">
        <f t="shared" si="0"/>
        <v>83.15</v>
      </c>
      <c r="R20" s="328">
        <f>Schreibliste!E23</f>
        <v>17</v>
      </c>
      <c r="S20" s="328">
        <f>Schreibliste!B23</f>
      </c>
      <c r="T20" s="328">
        <f>Schreibliste!C23</f>
        <v>0</v>
      </c>
      <c r="U20" s="328">
        <f>Schreibliste!D23</f>
        <v>0</v>
      </c>
      <c r="V20" s="328">
        <f>Schreibliste!F23</f>
        <v>0</v>
      </c>
      <c r="W20" s="328" t="str">
        <f>Schreibliste!G23</f>
        <v>-</v>
      </c>
      <c r="X20" s="328" t="str">
        <f>Schreibliste!H23</f>
        <v>-</v>
      </c>
      <c r="Y20" s="328" t="str">
        <f>Schreibliste!I23</f>
        <v>-</v>
      </c>
      <c r="Z20" s="328" t="str">
        <f>Schreibliste!J23</f>
        <v>-</v>
      </c>
      <c r="AA20" s="328" t="str">
        <f>Schreibliste!K23</f>
        <v>-</v>
      </c>
      <c r="AB20" s="328">
        <f>Schreibliste!L23</f>
        <v>0</v>
      </c>
      <c r="AC20" s="328">
        <f>Schreibliste!M23</f>
        <v>0</v>
      </c>
      <c r="AD20" s="328">
        <f>Schreibliste!N23</f>
        <v>0</v>
      </c>
      <c r="AE20" s="328">
        <f>Schreibliste!O23</f>
        <v>0</v>
      </c>
      <c r="AF20" s="328">
        <f>Schreibliste!P23</f>
        <v>0</v>
      </c>
      <c r="AG20" s="328">
        <f>Schreibliste!Q23</f>
      </c>
    </row>
    <row r="21" spans="1:33" ht="12.75">
      <c r="A21" s="337">
        <v>11</v>
      </c>
      <c r="B21" s="338">
        <f t="shared" si="1"/>
        <v>6</v>
      </c>
      <c r="C21" s="337" t="str">
        <f t="shared" si="2"/>
        <v>Prodöhl Maximilian</v>
      </c>
      <c r="D21" s="337" t="str">
        <f t="shared" si="0"/>
        <v>TSV Fridolfing</v>
      </c>
      <c r="E21" s="337" t="str">
        <f t="shared" si="0"/>
        <v>Bezirk II</v>
      </c>
      <c r="F21" s="337">
        <f t="shared" si="0"/>
      </c>
      <c r="G21" s="337">
        <f t="shared" si="0"/>
        <v>61.49</v>
      </c>
      <c r="H21" s="337">
        <f t="shared" si="0"/>
        <v>59.86</v>
      </c>
      <c r="I21" s="337">
        <f t="shared" si="0"/>
        <v>78.91</v>
      </c>
      <c r="J21" s="337">
        <f t="shared" si="0"/>
      </c>
      <c r="K21" s="337">
        <f t="shared" si="0"/>
        <v>1</v>
      </c>
      <c r="L21" s="337">
        <f t="shared" si="0"/>
      </c>
      <c r="M21" s="337">
        <f t="shared" si="0"/>
      </c>
      <c r="N21" s="337">
        <f t="shared" si="0"/>
        <v>61.49</v>
      </c>
      <c r="O21" s="337">
        <f t="shared" si="0"/>
      </c>
      <c r="P21" s="337">
        <f t="shared" si="0"/>
        <v>78.91</v>
      </c>
      <c r="R21" s="328">
        <f>Schreibliste!E24</f>
        <v>18</v>
      </c>
      <c r="S21" s="328">
        <f>Schreibliste!B24</f>
      </c>
      <c r="T21" s="328">
        <f>Schreibliste!C24</f>
        <v>0</v>
      </c>
      <c r="U21" s="328">
        <f>Schreibliste!D24</f>
        <v>0</v>
      </c>
      <c r="V21" s="328">
        <f>Schreibliste!F24</f>
        <v>0</v>
      </c>
      <c r="W21" s="328" t="str">
        <f>Schreibliste!G24</f>
        <v>-</v>
      </c>
      <c r="X21" s="328" t="str">
        <f>Schreibliste!H24</f>
        <v>-</v>
      </c>
      <c r="Y21" s="328" t="str">
        <f>Schreibliste!I24</f>
        <v>-</v>
      </c>
      <c r="Z21" s="328" t="str">
        <f>Schreibliste!J24</f>
        <v>-</v>
      </c>
      <c r="AA21" s="328" t="str">
        <f>Schreibliste!K24</f>
        <v>-</v>
      </c>
      <c r="AB21" s="328">
        <f>Schreibliste!L24</f>
        <v>0</v>
      </c>
      <c r="AC21" s="328">
        <f>Schreibliste!M24</f>
        <v>0</v>
      </c>
      <c r="AD21" s="328">
        <f>Schreibliste!N24</f>
        <v>0</v>
      </c>
      <c r="AE21" s="328">
        <f>Schreibliste!O24</f>
        <v>0</v>
      </c>
      <c r="AF21" s="328">
        <f>Schreibliste!P24</f>
        <v>0</v>
      </c>
      <c r="AG21" s="328">
        <f>Schreibliste!Q24</f>
      </c>
    </row>
    <row r="22" spans="1:33" ht="12.75">
      <c r="A22" s="339">
        <v>12</v>
      </c>
      <c r="B22" s="338">
        <f t="shared" si="1"/>
        <v>2</v>
      </c>
      <c r="C22" s="337" t="str">
        <f t="shared" si="2"/>
        <v>Vaitl Max</v>
      </c>
      <c r="D22" s="337" t="str">
        <f t="shared" si="0"/>
        <v>EC Außernzell</v>
      </c>
      <c r="E22" s="337" t="str">
        <f t="shared" si="0"/>
        <v>Bezirk I</v>
      </c>
      <c r="F22" s="337">
        <f t="shared" si="0"/>
        <v>88.15</v>
      </c>
      <c r="G22" s="337">
        <f t="shared" si="0"/>
      </c>
      <c r="H22" s="337">
        <f t="shared" si="0"/>
        <v>82.16</v>
      </c>
      <c r="I22" s="337">
        <f t="shared" si="0"/>
        <v>86.03</v>
      </c>
      <c r="J22" s="337">
        <f t="shared" si="0"/>
        <v>93.86</v>
      </c>
      <c r="K22" s="337">
        <f t="shared" si="0"/>
        <v>1</v>
      </c>
      <c r="L22" s="337">
        <f t="shared" si="0"/>
      </c>
      <c r="M22" s="337">
        <f t="shared" si="0"/>
      </c>
      <c r="N22" s="337">
        <f t="shared" si="0"/>
        <v>88.15</v>
      </c>
      <c r="O22" s="337">
        <f t="shared" si="0"/>
      </c>
      <c r="P22" s="337">
        <f t="shared" si="0"/>
        <v>93.86</v>
      </c>
      <c r="R22" s="328">
        <f>Schreibliste!E25</f>
        <v>19</v>
      </c>
      <c r="S22" s="328">
        <f>Schreibliste!B25</f>
      </c>
      <c r="T22" s="328">
        <f>Schreibliste!C25</f>
        <v>0</v>
      </c>
      <c r="U22" s="328">
        <f>Schreibliste!D25</f>
        <v>0</v>
      </c>
      <c r="V22" s="328">
        <f>Schreibliste!F25</f>
        <v>0</v>
      </c>
      <c r="W22" s="328" t="str">
        <f>Schreibliste!G25</f>
        <v>-</v>
      </c>
      <c r="X22" s="328" t="str">
        <f>Schreibliste!H25</f>
        <v>-</v>
      </c>
      <c r="Y22" s="328" t="str">
        <f>Schreibliste!I25</f>
        <v>-</v>
      </c>
      <c r="Z22" s="328" t="str">
        <f>Schreibliste!J25</f>
        <v>-</v>
      </c>
      <c r="AA22" s="328" t="str">
        <f>Schreibliste!K25</f>
        <v>-</v>
      </c>
      <c r="AB22" s="328">
        <f>Schreibliste!L25</f>
        <v>0</v>
      </c>
      <c r="AC22" s="328">
        <f>Schreibliste!M25</f>
        <v>0</v>
      </c>
      <c r="AD22" s="328">
        <f>Schreibliste!N25</f>
        <v>0</v>
      </c>
      <c r="AE22" s="328">
        <f>Schreibliste!O25</f>
        <v>0</v>
      </c>
      <c r="AF22" s="328">
        <f>Schreibliste!P25</f>
        <v>0</v>
      </c>
      <c r="AG22" s="328">
        <f>Schreibliste!Q25</f>
      </c>
    </row>
    <row r="23" spans="1:33" ht="12.75">
      <c r="A23" s="337">
        <v>13</v>
      </c>
      <c r="B23" s="338">
        <f t="shared" si="1"/>
        <v>10</v>
      </c>
      <c r="C23" s="337" t="str">
        <f t="shared" si="2"/>
        <v>Simon Bastian</v>
      </c>
      <c r="D23" s="337" t="str">
        <f t="shared" si="0"/>
        <v>SV Hagenhill</v>
      </c>
      <c r="E23" s="337" t="str">
        <f t="shared" si="0"/>
        <v>Bezirk III</v>
      </c>
      <c r="F23" s="337">
        <f t="shared" si="0"/>
      </c>
      <c r="G23" s="337">
        <f t="shared" si="0"/>
        <v>72.71</v>
      </c>
      <c r="H23" s="337">
        <f t="shared" si="0"/>
      </c>
      <c r="I23" s="337">
        <f t="shared" si="0"/>
      </c>
      <c r="J23" s="337">
        <f t="shared" si="0"/>
        <v>69.9</v>
      </c>
      <c r="K23" s="337">
        <f t="shared" si="0"/>
        <v>1</v>
      </c>
      <c r="L23" s="337">
        <f t="shared" si="0"/>
      </c>
      <c r="M23" s="337">
        <f t="shared" si="0"/>
      </c>
      <c r="N23" s="337">
        <f t="shared" si="0"/>
        <v>69.9</v>
      </c>
      <c r="O23" s="337">
        <f t="shared" si="0"/>
      </c>
      <c r="P23" s="337">
        <f t="shared" si="0"/>
        <v>72.71</v>
      </c>
      <c r="R23" s="328">
        <f>Schreibliste!E26</f>
        <v>20</v>
      </c>
      <c r="S23" s="328">
        <f>Schreibliste!B26</f>
      </c>
      <c r="T23" s="328">
        <f>Schreibliste!C26</f>
        <v>0</v>
      </c>
      <c r="U23" s="328">
        <f>Schreibliste!D26</f>
        <v>0</v>
      </c>
      <c r="V23" s="328">
        <f>Schreibliste!F26</f>
        <v>0</v>
      </c>
      <c r="W23" s="328" t="str">
        <f>Schreibliste!G26</f>
        <v>-</v>
      </c>
      <c r="X23" s="328" t="str">
        <f>Schreibliste!H26</f>
        <v>-</v>
      </c>
      <c r="Y23" s="328" t="str">
        <f>Schreibliste!I26</f>
        <v>-</v>
      </c>
      <c r="Z23" s="328" t="str">
        <f>Schreibliste!J26</f>
        <v>-</v>
      </c>
      <c r="AA23" s="328" t="str">
        <f>Schreibliste!K26</f>
        <v>-</v>
      </c>
      <c r="AB23" s="328">
        <f>Schreibliste!L26</f>
        <v>0</v>
      </c>
      <c r="AC23" s="328">
        <f>Schreibliste!M26</f>
        <v>0</v>
      </c>
      <c r="AD23" s="328">
        <f>Schreibliste!N26</f>
        <v>0</v>
      </c>
      <c r="AE23" s="328">
        <f>Schreibliste!O26</f>
        <v>0</v>
      </c>
      <c r="AF23" s="328">
        <f>Schreibliste!P26</f>
        <v>0</v>
      </c>
      <c r="AG23" s="328">
        <f>Schreibliste!Q26</f>
      </c>
    </row>
    <row r="24" spans="1:33" ht="12.75">
      <c r="A24" s="339">
        <v>14</v>
      </c>
      <c r="B24" s="338">
        <f t="shared" si="1"/>
        <v>12</v>
      </c>
      <c r="C24" s="337" t="str">
        <f t="shared" si="2"/>
        <v>Jonscher Benedikt</v>
      </c>
      <c r="D24" s="337" t="str">
        <f t="shared" si="0"/>
        <v>EV Bayrischzell</v>
      </c>
      <c r="E24" s="337" t="str">
        <f t="shared" si="0"/>
        <v>Bezirk III</v>
      </c>
      <c r="F24" s="337">
        <f t="shared" si="0"/>
      </c>
      <c r="G24" s="337">
        <f t="shared" si="0"/>
      </c>
      <c r="H24" s="337">
        <f t="shared" si="0"/>
        <v>62</v>
      </c>
      <c r="I24" s="337">
        <f t="shared" si="0"/>
        <v>66.18</v>
      </c>
      <c r="J24" s="337">
        <f t="shared" si="0"/>
        <v>56.66</v>
      </c>
      <c r="K24" s="337">
        <f t="shared" si="0"/>
        <v>1</v>
      </c>
      <c r="L24" s="337">
        <f t="shared" si="0"/>
      </c>
      <c r="M24" s="337">
        <f t="shared" si="0"/>
      </c>
      <c r="N24" s="337">
        <f t="shared" si="0"/>
        <v>62</v>
      </c>
      <c r="O24" s="337">
        <f t="shared" si="0"/>
      </c>
      <c r="P24" s="337">
        <f t="shared" si="0"/>
        <v>66.18</v>
      </c>
      <c r="R24" s="328">
        <f>Schreibliste!E27</f>
        <v>21</v>
      </c>
      <c r="S24" s="328">
        <f>Schreibliste!B27</f>
      </c>
      <c r="T24" s="328">
        <f>Schreibliste!C27</f>
        <v>0</v>
      </c>
      <c r="U24" s="328">
        <f>Schreibliste!D27</f>
        <v>0</v>
      </c>
      <c r="V24" s="328">
        <f>Schreibliste!F27</f>
        <v>0</v>
      </c>
      <c r="W24" s="328" t="str">
        <f>Schreibliste!G27</f>
        <v>-</v>
      </c>
      <c r="X24" s="328" t="str">
        <f>Schreibliste!H27</f>
        <v>-</v>
      </c>
      <c r="Y24" s="328" t="str">
        <f>Schreibliste!I27</f>
        <v>-</v>
      </c>
      <c r="Z24" s="328" t="str">
        <f>Schreibliste!J27</f>
        <v>-</v>
      </c>
      <c r="AA24" s="328" t="str">
        <f>Schreibliste!K27</f>
        <v>-</v>
      </c>
      <c r="AB24" s="328">
        <f>Schreibliste!L27</f>
        <v>0</v>
      </c>
      <c r="AC24" s="328">
        <f>Schreibliste!M27</f>
        <v>0</v>
      </c>
      <c r="AD24" s="328">
        <f>Schreibliste!N27</f>
        <v>0</v>
      </c>
      <c r="AE24" s="328">
        <f>Schreibliste!O27</f>
        <v>0</v>
      </c>
      <c r="AF24" s="328">
        <f>Schreibliste!P27</f>
        <v>0</v>
      </c>
      <c r="AG24" s="328">
        <f>Schreibliste!Q27</f>
      </c>
    </row>
    <row r="25" spans="1:33" ht="12.75">
      <c r="A25" s="337">
        <v>15</v>
      </c>
      <c r="B25" s="338">
        <f t="shared" si="1"/>
      </c>
      <c r="C25" s="337">
        <f t="shared" si="2"/>
      </c>
      <c r="D25" s="337">
        <f t="shared" si="0"/>
      </c>
      <c r="E25" s="337">
        <f t="shared" si="0"/>
      </c>
      <c r="F25" s="337" t="str">
        <f t="shared" si="0"/>
        <v>-</v>
      </c>
      <c r="G25" s="337" t="str">
        <f t="shared" si="0"/>
        <v>-</v>
      </c>
      <c r="H25" s="337" t="str">
        <f t="shared" si="0"/>
        <v>-</v>
      </c>
      <c r="I25" s="337" t="str">
        <f t="shared" si="0"/>
        <v>-</v>
      </c>
      <c r="J25" s="337" t="str">
        <f t="shared" si="0"/>
        <v>-</v>
      </c>
      <c r="K25" s="337">
        <f t="shared" si="0"/>
      </c>
      <c r="L25" s="337">
        <f t="shared" si="0"/>
      </c>
      <c r="M25" s="337">
        <f t="shared" si="0"/>
      </c>
      <c r="N25" s="337">
        <f t="shared" si="0"/>
      </c>
      <c r="O25" s="337">
        <f t="shared" si="0"/>
      </c>
      <c r="P25" s="337">
        <f t="shared" si="0"/>
      </c>
      <c r="R25" s="328">
        <f>Schreibliste!E28</f>
        <v>22</v>
      </c>
      <c r="S25" s="328">
        <f>Schreibliste!B28</f>
      </c>
      <c r="T25" s="328">
        <f>Schreibliste!C28</f>
        <v>0</v>
      </c>
      <c r="U25" s="328">
        <f>Schreibliste!D28</f>
        <v>0</v>
      </c>
      <c r="V25" s="328">
        <f>Schreibliste!F28</f>
        <v>0</v>
      </c>
      <c r="W25" s="328" t="str">
        <f>Schreibliste!G28</f>
        <v>-</v>
      </c>
      <c r="X25" s="328" t="str">
        <f>Schreibliste!H28</f>
        <v>-</v>
      </c>
      <c r="Y25" s="328" t="str">
        <f>Schreibliste!I28</f>
        <v>-</v>
      </c>
      <c r="Z25" s="328" t="str">
        <f>Schreibliste!J28</f>
        <v>-</v>
      </c>
      <c r="AA25" s="328" t="str">
        <f>Schreibliste!K28</f>
        <v>-</v>
      </c>
      <c r="AB25" s="328">
        <f>Schreibliste!L28</f>
        <v>0</v>
      </c>
      <c r="AC25" s="328">
        <f>Schreibliste!M28</f>
        <v>0</v>
      </c>
      <c r="AD25" s="328">
        <f>Schreibliste!N28</f>
        <v>0</v>
      </c>
      <c r="AE25" s="328">
        <f>Schreibliste!O28</f>
        <v>0</v>
      </c>
      <c r="AF25" s="328">
        <f>Schreibliste!P28</f>
        <v>0</v>
      </c>
      <c r="AG25" s="328">
        <f>Schreibliste!Q28</f>
      </c>
    </row>
    <row r="26" spans="1:33" ht="12.75">
      <c r="A26" s="339">
        <v>16</v>
      </c>
      <c r="B26" s="338">
        <f t="shared" si="1"/>
      </c>
      <c r="C26" s="337">
        <f t="shared" si="2"/>
      </c>
      <c r="D26" s="337">
        <f t="shared" si="0"/>
      </c>
      <c r="E26" s="337">
        <f t="shared" si="0"/>
      </c>
      <c r="F26" s="337" t="str">
        <f t="shared" si="0"/>
        <v>-</v>
      </c>
      <c r="G26" s="337" t="str">
        <f t="shared" si="0"/>
        <v>-</v>
      </c>
      <c r="H26" s="337" t="str">
        <f t="shared" si="0"/>
        <v>-</v>
      </c>
      <c r="I26" s="337" t="str">
        <f t="shared" si="0"/>
        <v>-</v>
      </c>
      <c r="J26" s="337" t="str">
        <f t="shared" si="0"/>
        <v>-</v>
      </c>
      <c r="K26" s="337">
        <f t="shared" si="0"/>
      </c>
      <c r="L26" s="337">
        <f t="shared" si="0"/>
      </c>
      <c r="M26" s="337">
        <f t="shared" si="0"/>
      </c>
      <c r="N26" s="337">
        <f t="shared" si="0"/>
      </c>
      <c r="O26" s="337">
        <f t="shared" si="0"/>
      </c>
      <c r="P26" s="337">
        <f t="shared" si="0"/>
      </c>
      <c r="R26" s="328">
        <f>Schreibliste!E29</f>
        <v>23</v>
      </c>
      <c r="S26" s="328">
        <f>Schreibliste!B29</f>
      </c>
      <c r="T26" s="328">
        <f>Schreibliste!C29</f>
        <v>0</v>
      </c>
      <c r="U26" s="328">
        <f>Schreibliste!D29</f>
        <v>0</v>
      </c>
      <c r="V26" s="328">
        <f>Schreibliste!F29</f>
        <v>0</v>
      </c>
      <c r="W26" s="328" t="str">
        <f>Schreibliste!G29</f>
        <v>-</v>
      </c>
      <c r="X26" s="328" t="str">
        <f>Schreibliste!H29</f>
        <v>-</v>
      </c>
      <c r="Y26" s="328" t="str">
        <f>Schreibliste!I29</f>
        <v>-</v>
      </c>
      <c r="Z26" s="328" t="str">
        <f>Schreibliste!J29</f>
        <v>-</v>
      </c>
      <c r="AA26" s="328" t="str">
        <f>Schreibliste!K29</f>
        <v>-</v>
      </c>
      <c r="AB26" s="328">
        <f>Schreibliste!L29</f>
        <v>0</v>
      </c>
      <c r="AC26" s="328">
        <f>Schreibliste!M29</f>
        <v>0</v>
      </c>
      <c r="AD26" s="328">
        <f>Schreibliste!N29</f>
        <v>0</v>
      </c>
      <c r="AE26" s="328">
        <f>Schreibliste!O29</f>
        <v>0</v>
      </c>
      <c r="AF26" s="328">
        <f>Schreibliste!P29</f>
        <v>0</v>
      </c>
      <c r="AG26" s="328">
        <f>Schreibliste!Q29</f>
      </c>
    </row>
    <row r="27" spans="1:33" ht="12.75">
      <c r="A27" s="337">
        <v>17</v>
      </c>
      <c r="B27" s="338">
        <f t="shared" si="1"/>
      </c>
      <c r="C27" s="337">
        <f t="shared" si="2"/>
      </c>
      <c r="D27" s="337">
        <f t="shared" si="2"/>
      </c>
      <c r="E27" s="337">
        <f t="shared" si="2"/>
      </c>
      <c r="F27" s="337" t="str">
        <f t="shared" si="2"/>
        <v>-</v>
      </c>
      <c r="G27" s="337" t="str">
        <f t="shared" si="2"/>
        <v>-</v>
      </c>
      <c r="H27" s="337" t="str">
        <f t="shared" si="2"/>
        <v>-</v>
      </c>
      <c r="I27" s="337" t="str">
        <f t="shared" si="2"/>
        <v>-</v>
      </c>
      <c r="J27" s="337" t="str">
        <f t="shared" si="2"/>
        <v>-</v>
      </c>
      <c r="K27" s="337">
        <f t="shared" si="2"/>
      </c>
      <c r="L27" s="337">
        <f t="shared" si="2"/>
      </c>
      <c r="M27" s="337">
        <f t="shared" si="2"/>
      </c>
      <c r="N27" s="337">
        <f t="shared" si="2"/>
      </c>
      <c r="O27" s="337">
        <f t="shared" si="2"/>
      </c>
      <c r="P27" s="337">
        <f t="shared" si="2"/>
      </c>
      <c r="R27" s="328">
        <f>Schreibliste!E30</f>
        <v>24</v>
      </c>
      <c r="S27" s="328">
        <f>Schreibliste!B30</f>
      </c>
      <c r="T27" s="328">
        <f>Schreibliste!C30</f>
        <v>0</v>
      </c>
      <c r="U27" s="328">
        <f>Schreibliste!D30</f>
        <v>0</v>
      </c>
      <c r="V27" s="328">
        <f>Schreibliste!F30</f>
        <v>0</v>
      </c>
      <c r="W27" s="328" t="str">
        <f>Schreibliste!G30</f>
        <v>-</v>
      </c>
      <c r="X27" s="328" t="str">
        <f>Schreibliste!H30</f>
        <v>-</v>
      </c>
      <c r="Y27" s="328" t="str">
        <f>Schreibliste!I30</f>
        <v>-</v>
      </c>
      <c r="Z27" s="328" t="str">
        <f>Schreibliste!J30</f>
        <v>-</v>
      </c>
      <c r="AA27" s="328" t="str">
        <f>Schreibliste!K30</f>
        <v>-</v>
      </c>
      <c r="AB27" s="328">
        <f>Schreibliste!L30</f>
        <v>0</v>
      </c>
      <c r="AC27" s="328">
        <f>Schreibliste!M30</f>
        <v>0</v>
      </c>
      <c r="AD27" s="328">
        <f>Schreibliste!N30</f>
        <v>0</v>
      </c>
      <c r="AE27" s="328">
        <f>Schreibliste!O30</f>
        <v>0</v>
      </c>
      <c r="AF27" s="328">
        <f>Schreibliste!P30</f>
        <v>0</v>
      </c>
      <c r="AG27" s="328">
        <f>Schreibliste!Q30</f>
      </c>
    </row>
    <row r="28" spans="1:33" ht="12.75">
      <c r="A28" s="339">
        <v>18</v>
      </c>
      <c r="B28" s="338">
        <f t="shared" si="1"/>
      </c>
      <c r="C28" s="337">
        <f t="shared" si="2"/>
      </c>
      <c r="D28" s="337">
        <f t="shared" si="2"/>
      </c>
      <c r="E28" s="337">
        <f t="shared" si="2"/>
      </c>
      <c r="F28" s="337" t="str">
        <f t="shared" si="2"/>
        <v>-</v>
      </c>
      <c r="G28" s="337" t="str">
        <f t="shared" si="2"/>
        <v>-</v>
      </c>
      <c r="H28" s="337" t="str">
        <f t="shared" si="2"/>
        <v>-</v>
      </c>
      <c r="I28" s="337" t="str">
        <f t="shared" si="2"/>
        <v>-</v>
      </c>
      <c r="J28" s="337" t="str">
        <f t="shared" si="2"/>
        <v>-</v>
      </c>
      <c r="K28" s="337">
        <f t="shared" si="2"/>
      </c>
      <c r="L28" s="337">
        <f t="shared" si="2"/>
      </c>
      <c r="M28" s="337">
        <f t="shared" si="2"/>
      </c>
      <c r="N28" s="337">
        <f t="shared" si="2"/>
      </c>
      <c r="O28" s="337">
        <f t="shared" si="2"/>
      </c>
      <c r="P28" s="337">
        <f t="shared" si="2"/>
      </c>
      <c r="R28" s="328">
        <f>Schreibliste!E31</f>
        <v>25</v>
      </c>
      <c r="S28" s="328">
        <f>Schreibliste!B31</f>
      </c>
      <c r="T28" s="328">
        <f>Schreibliste!C31</f>
        <v>0</v>
      </c>
      <c r="U28" s="328">
        <f>Schreibliste!D31</f>
        <v>0</v>
      </c>
      <c r="V28" s="328">
        <f>Schreibliste!F31</f>
        <v>0</v>
      </c>
      <c r="W28" s="328" t="str">
        <f>Schreibliste!G31</f>
        <v>-</v>
      </c>
      <c r="X28" s="328" t="str">
        <f>Schreibliste!H31</f>
        <v>-</v>
      </c>
      <c r="Y28" s="328" t="str">
        <f>Schreibliste!I31</f>
        <v>-</v>
      </c>
      <c r="Z28" s="328" t="str">
        <f>Schreibliste!J31</f>
        <v>-</v>
      </c>
      <c r="AA28" s="328" t="str">
        <f>Schreibliste!K31</f>
        <v>-</v>
      </c>
      <c r="AB28" s="328">
        <f>Schreibliste!L31</f>
        <v>0</v>
      </c>
      <c r="AC28" s="328">
        <f>Schreibliste!M31</f>
        <v>0</v>
      </c>
      <c r="AD28" s="328">
        <f>Schreibliste!N31</f>
        <v>0</v>
      </c>
      <c r="AE28" s="328">
        <f>Schreibliste!O31</f>
        <v>0</v>
      </c>
      <c r="AF28" s="328">
        <f>Schreibliste!P31</f>
        <v>0</v>
      </c>
      <c r="AG28" s="328">
        <f>Schreibliste!Q31</f>
      </c>
    </row>
    <row r="29" spans="1:33" ht="12.75">
      <c r="A29" s="337">
        <v>19</v>
      </c>
      <c r="B29" s="338">
        <f t="shared" si="1"/>
      </c>
      <c r="C29" s="337">
        <f t="shared" si="2"/>
      </c>
      <c r="D29" s="337">
        <f t="shared" si="2"/>
      </c>
      <c r="E29" s="337">
        <f t="shared" si="2"/>
      </c>
      <c r="F29" s="337" t="str">
        <f t="shared" si="2"/>
        <v>-</v>
      </c>
      <c r="G29" s="337" t="str">
        <f t="shared" si="2"/>
        <v>-</v>
      </c>
      <c r="H29" s="337" t="str">
        <f t="shared" si="2"/>
        <v>-</v>
      </c>
      <c r="I29" s="337" t="str">
        <f t="shared" si="2"/>
        <v>-</v>
      </c>
      <c r="J29" s="337" t="str">
        <f t="shared" si="2"/>
        <v>-</v>
      </c>
      <c r="K29" s="337">
        <f t="shared" si="2"/>
      </c>
      <c r="L29" s="337">
        <f t="shared" si="2"/>
      </c>
      <c r="M29" s="337">
        <f t="shared" si="2"/>
      </c>
      <c r="N29" s="337">
        <f t="shared" si="2"/>
      </c>
      <c r="O29" s="337">
        <f t="shared" si="2"/>
      </c>
      <c r="P29" s="337">
        <f t="shared" si="2"/>
      </c>
      <c r="R29" s="328">
        <f>Schreibliste!E32</f>
        <v>26</v>
      </c>
      <c r="S29" s="328">
        <f>Schreibliste!B32</f>
      </c>
      <c r="T29" s="328">
        <f>Schreibliste!C32</f>
        <v>0</v>
      </c>
      <c r="U29" s="328">
        <f>Schreibliste!D32</f>
        <v>0</v>
      </c>
      <c r="V29" s="328">
        <f>Schreibliste!F32</f>
        <v>0</v>
      </c>
      <c r="W29" s="328" t="str">
        <f>Schreibliste!G32</f>
        <v>-</v>
      </c>
      <c r="X29" s="328" t="str">
        <f>Schreibliste!H32</f>
        <v>-</v>
      </c>
      <c r="Y29" s="328" t="str">
        <f>Schreibliste!I32</f>
        <v>-</v>
      </c>
      <c r="Z29" s="328" t="str">
        <f>Schreibliste!J32</f>
        <v>-</v>
      </c>
      <c r="AA29" s="328" t="str">
        <f>Schreibliste!K32</f>
        <v>-</v>
      </c>
      <c r="AB29" s="328">
        <f>Schreibliste!L32</f>
        <v>0</v>
      </c>
      <c r="AC29" s="328">
        <f>Schreibliste!M32</f>
        <v>0</v>
      </c>
      <c r="AD29" s="328">
        <f>Schreibliste!N32</f>
        <v>0</v>
      </c>
      <c r="AE29" s="328">
        <f>Schreibliste!O32</f>
        <v>0</v>
      </c>
      <c r="AF29" s="328">
        <f>Schreibliste!P32</f>
        <v>0</v>
      </c>
      <c r="AG29" s="328">
        <f>Schreibliste!Q32</f>
      </c>
    </row>
    <row r="30" spans="1:33" ht="12.75">
      <c r="A30" s="339">
        <v>20</v>
      </c>
      <c r="B30" s="338">
        <f t="shared" si="1"/>
      </c>
      <c r="C30" s="337">
        <f t="shared" si="2"/>
      </c>
      <c r="D30" s="337">
        <f t="shared" si="2"/>
      </c>
      <c r="E30" s="337">
        <f t="shared" si="2"/>
      </c>
      <c r="F30" s="337" t="str">
        <f t="shared" si="2"/>
        <v>-</v>
      </c>
      <c r="G30" s="337" t="str">
        <f t="shared" si="2"/>
        <v>-</v>
      </c>
      <c r="H30" s="337" t="str">
        <f t="shared" si="2"/>
        <v>-</v>
      </c>
      <c r="I30" s="337" t="str">
        <f t="shared" si="2"/>
        <v>-</v>
      </c>
      <c r="J30" s="337" t="str">
        <f t="shared" si="2"/>
        <v>-</v>
      </c>
      <c r="K30" s="337">
        <f t="shared" si="2"/>
      </c>
      <c r="L30" s="337">
        <f t="shared" si="2"/>
      </c>
      <c r="M30" s="337">
        <f t="shared" si="2"/>
      </c>
      <c r="N30" s="337">
        <f t="shared" si="2"/>
      </c>
      <c r="O30" s="337">
        <f t="shared" si="2"/>
      </c>
      <c r="P30" s="337">
        <f t="shared" si="2"/>
      </c>
      <c r="R30" s="328">
        <f>Schreibliste!E33</f>
        <v>27</v>
      </c>
      <c r="S30" s="328">
        <f>Schreibliste!B33</f>
      </c>
      <c r="T30" s="328">
        <f>Schreibliste!C33</f>
        <v>0</v>
      </c>
      <c r="U30" s="328">
        <f>Schreibliste!D33</f>
        <v>0</v>
      </c>
      <c r="V30" s="328">
        <f>Schreibliste!F33</f>
        <v>0</v>
      </c>
      <c r="W30" s="328" t="str">
        <f>Schreibliste!G33</f>
        <v>-</v>
      </c>
      <c r="X30" s="328" t="str">
        <f>Schreibliste!H33</f>
        <v>-</v>
      </c>
      <c r="Y30" s="328" t="str">
        <f>Schreibliste!I33</f>
        <v>-</v>
      </c>
      <c r="Z30" s="328" t="str">
        <f>Schreibliste!J33</f>
        <v>-</v>
      </c>
      <c r="AA30" s="328" t="str">
        <f>Schreibliste!K33</f>
        <v>-</v>
      </c>
      <c r="AB30" s="328">
        <f>Schreibliste!L33</f>
        <v>0</v>
      </c>
      <c r="AC30" s="328">
        <f>Schreibliste!M33</f>
        <v>0</v>
      </c>
      <c r="AD30" s="328">
        <f>Schreibliste!N33</f>
        <v>0</v>
      </c>
      <c r="AE30" s="328">
        <f>Schreibliste!O33</f>
        <v>0</v>
      </c>
      <c r="AF30" s="328">
        <f>Schreibliste!P33</f>
        <v>0</v>
      </c>
      <c r="AG30" s="328">
        <f>Schreibliste!Q33</f>
      </c>
    </row>
    <row r="31" spans="1:33" ht="12.75">
      <c r="A31" s="337">
        <v>21</v>
      </c>
      <c r="B31" s="338">
        <f t="shared" si="1"/>
      </c>
      <c r="C31" s="337">
        <f t="shared" si="2"/>
      </c>
      <c r="D31" s="337">
        <f t="shared" si="2"/>
      </c>
      <c r="E31" s="337">
        <f t="shared" si="2"/>
      </c>
      <c r="F31" s="337" t="str">
        <f t="shared" si="2"/>
        <v>-</v>
      </c>
      <c r="G31" s="337" t="str">
        <f t="shared" si="2"/>
        <v>-</v>
      </c>
      <c r="H31" s="337" t="str">
        <f t="shared" si="2"/>
        <v>-</v>
      </c>
      <c r="I31" s="337" t="str">
        <f t="shared" si="2"/>
        <v>-</v>
      </c>
      <c r="J31" s="337" t="str">
        <f t="shared" si="2"/>
        <v>-</v>
      </c>
      <c r="K31" s="337">
        <f t="shared" si="2"/>
      </c>
      <c r="L31" s="337">
        <f t="shared" si="2"/>
      </c>
      <c r="M31" s="337">
        <f t="shared" si="2"/>
      </c>
      <c r="N31" s="337">
        <f t="shared" si="2"/>
      </c>
      <c r="O31" s="337">
        <f t="shared" si="2"/>
      </c>
      <c r="P31" s="337">
        <f t="shared" si="2"/>
      </c>
      <c r="R31" s="328">
        <f>Schreibliste!E34</f>
        <v>28</v>
      </c>
      <c r="S31" s="328">
        <f>Schreibliste!B34</f>
      </c>
      <c r="T31" s="328">
        <f>Schreibliste!C34</f>
        <v>0</v>
      </c>
      <c r="U31" s="328">
        <f>Schreibliste!D34</f>
        <v>0</v>
      </c>
      <c r="V31" s="328">
        <f>Schreibliste!F34</f>
        <v>0</v>
      </c>
      <c r="W31" s="328" t="str">
        <f>Schreibliste!G34</f>
        <v>-</v>
      </c>
      <c r="X31" s="328" t="str">
        <f>Schreibliste!H34</f>
        <v>-</v>
      </c>
      <c r="Y31" s="328" t="str">
        <f>Schreibliste!I34</f>
        <v>-</v>
      </c>
      <c r="Z31" s="328" t="str">
        <f>Schreibliste!J34</f>
        <v>-</v>
      </c>
      <c r="AA31" s="328" t="str">
        <f>Schreibliste!K34</f>
        <v>-</v>
      </c>
      <c r="AB31" s="328">
        <f>Schreibliste!L34</f>
        <v>0</v>
      </c>
      <c r="AC31" s="328">
        <f>Schreibliste!M34</f>
        <v>0</v>
      </c>
      <c r="AD31" s="328">
        <f>Schreibliste!N34</f>
        <v>0</v>
      </c>
      <c r="AE31" s="328">
        <f>Schreibliste!O34</f>
        <v>0</v>
      </c>
      <c r="AF31" s="328">
        <f>Schreibliste!P34</f>
        <v>0</v>
      </c>
      <c r="AG31" s="328">
        <f>Schreibliste!Q34</f>
      </c>
    </row>
    <row r="32" spans="1:33" ht="12.75">
      <c r="A32" s="339">
        <v>22</v>
      </c>
      <c r="B32" s="338">
        <f t="shared" si="1"/>
      </c>
      <c r="C32" s="337">
        <f t="shared" si="2"/>
      </c>
      <c r="D32" s="337">
        <f t="shared" si="2"/>
      </c>
      <c r="E32" s="337">
        <f t="shared" si="2"/>
      </c>
      <c r="F32" s="337" t="str">
        <f t="shared" si="2"/>
        <v>-</v>
      </c>
      <c r="G32" s="337" t="str">
        <f t="shared" si="2"/>
        <v>-</v>
      </c>
      <c r="H32" s="337" t="str">
        <f t="shared" si="2"/>
        <v>-</v>
      </c>
      <c r="I32" s="337" t="str">
        <f t="shared" si="2"/>
        <v>-</v>
      </c>
      <c r="J32" s="337" t="str">
        <f t="shared" si="2"/>
        <v>-</v>
      </c>
      <c r="K32" s="337">
        <f t="shared" si="2"/>
      </c>
      <c r="L32" s="337">
        <f t="shared" si="2"/>
      </c>
      <c r="M32" s="337">
        <f t="shared" si="2"/>
      </c>
      <c r="N32" s="337">
        <f t="shared" si="2"/>
      </c>
      <c r="O32" s="337">
        <f t="shared" si="2"/>
      </c>
      <c r="P32" s="337">
        <f t="shared" si="2"/>
      </c>
      <c r="R32" s="328">
        <f>Schreibliste!E35</f>
        <v>29</v>
      </c>
      <c r="S32" s="328">
        <f>Schreibliste!B35</f>
      </c>
      <c r="T32" s="328">
        <f>Schreibliste!C35</f>
        <v>0</v>
      </c>
      <c r="U32" s="328">
        <f>Schreibliste!D35</f>
        <v>0</v>
      </c>
      <c r="V32" s="328">
        <f>Schreibliste!F35</f>
        <v>0</v>
      </c>
      <c r="W32" s="328" t="str">
        <f>Schreibliste!G35</f>
        <v>-</v>
      </c>
      <c r="X32" s="328" t="str">
        <f>Schreibliste!H35</f>
        <v>-</v>
      </c>
      <c r="Y32" s="328" t="str">
        <f>Schreibliste!I35</f>
        <v>-</v>
      </c>
      <c r="Z32" s="328" t="str">
        <f>Schreibliste!J35</f>
        <v>-</v>
      </c>
      <c r="AA32" s="328" t="str">
        <f>Schreibliste!K35</f>
        <v>-</v>
      </c>
      <c r="AB32" s="328">
        <f>Schreibliste!L35</f>
        <v>0</v>
      </c>
      <c r="AC32" s="328">
        <f>Schreibliste!M35</f>
        <v>0</v>
      </c>
      <c r="AD32" s="328">
        <f>Schreibliste!N35</f>
        <v>0</v>
      </c>
      <c r="AE32" s="328">
        <f>Schreibliste!O35</f>
        <v>0</v>
      </c>
      <c r="AF32" s="328">
        <f>Schreibliste!P35</f>
        <v>0</v>
      </c>
      <c r="AG32" s="328">
        <f>Schreibliste!Q35</f>
      </c>
    </row>
    <row r="33" spans="1:33" ht="12.75">
      <c r="A33" s="337">
        <v>23</v>
      </c>
      <c r="B33" s="338">
        <f t="shared" si="1"/>
      </c>
      <c r="C33" s="337">
        <f t="shared" si="2"/>
      </c>
      <c r="D33" s="337">
        <f t="shared" si="2"/>
      </c>
      <c r="E33" s="337">
        <f t="shared" si="2"/>
      </c>
      <c r="F33" s="337" t="str">
        <f t="shared" si="2"/>
        <v>-</v>
      </c>
      <c r="G33" s="337" t="str">
        <f t="shared" si="2"/>
        <v>-</v>
      </c>
      <c r="H33" s="337" t="str">
        <f t="shared" si="2"/>
        <v>-</v>
      </c>
      <c r="I33" s="337" t="str">
        <f t="shared" si="2"/>
        <v>-</v>
      </c>
      <c r="J33" s="337" t="str">
        <f t="shared" si="2"/>
        <v>-</v>
      </c>
      <c r="K33" s="337">
        <f t="shared" si="2"/>
      </c>
      <c r="L33" s="337">
        <f t="shared" si="2"/>
      </c>
      <c r="M33" s="337">
        <f t="shared" si="2"/>
      </c>
      <c r="N33" s="337">
        <f t="shared" si="2"/>
      </c>
      <c r="O33" s="337">
        <f t="shared" si="2"/>
      </c>
      <c r="P33" s="337">
        <f t="shared" si="2"/>
      </c>
      <c r="R33" s="328">
        <f>Schreibliste!E36</f>
        <v>30</v>
      </c>
      <c r="S33" s="328">
        <f>Schreibliste!B36</f>
      </c>
      <c r="T33" s="328">
        <f>Schreibliste!C36</f>
        <v>0</v>
      </c>
      <c r="U33" s="328">
        <f>Schreibliste!D36</f>
        <v>0</v>
      </c>
      <c r="V33" s="328">
        <f>Schreibliste!F36</f>
        <v>0</v>
      </c>
      <c r="W33" s="328" t="str">
        <f>Schreibliste!G36</f>
        <v>-</v>
      </c>
      <c r="X33" s="328" t="str">
        <f>Schreibliste!H36</f>
        <v>-</v>
      </c>
      <c r="Y33" s="328" t="str">
        <f>Schreibliste!I36</f>
        <v>-</v>
      </c>
      <c r="Z33" s="328" t="str">
        <f>Schreibliste!J36</f>
        <v>-</v>
      </c>
      <c r="AA33" s="328" t="str">
        <f>Schreibliste!K36</f>
        <v>-</v>
      </c>
      <c r="AB33" s="328">
        <f>Schreibliste!L36</f>
        <v>0</v>
      </c>
      <c r="AC33" s="328">
        <f>Schreibliste!M36</f>
        <v>0</v>
      </c>
      <c r="AD33" s="328">
        <f>Schreibliste!N36</f>
        <v>0</v>
      </c>
      <c r="AE33" s="328">
        <f>Schreibliste!O36</f>
        <v>0</v>
      </c>
      <c r="AF33" s="328">
        <f>Schreibliste!P36</f>
        <v>0</v>
      </c>
      <c r="AG33" s="328">
        <f>Schreibliste!Q36</f>
      </c>
    </row>
    <row r="34" spans="1:33" ht="12.75">
      <c r="A34" s="339">
        <v>24</v>
      </c>
      <c r="B34" s="338">
        <f t="shared" si="1"/>
      </c>
      <c r="C34" s="337">
        <f t="shared" si="2"/>
      </c>
      <c r="D34" s="337">
        <f t="shared" si="2"/>
      </c>
      <c r="E34" s="337">
        <f t="shared" si="2"/>
      </c>
      <c r="F34" s="337" t="str">
        <f t="shared" si="2"/>
        <v>-</v>
      </c>
      <c r="G34" s="337" t="str">
        <f t="shared" si="2"/>
        <v>-</v>
      </c>
      <c r="H34" s="337" t="str">
        <f t="shared" si="2"/>
        <v>-</v>
      </c>
      <c r="I34" s="337" t="str">
        <f t="shared" si="2"/>
        <v>-</v>
      </c>
      <c r="J34" s="337" t="str">
        <f t="shared" si="2"/>
        <v>-</v>
      </c>
      <c r="K34" s="337">
        <f t="shared" si="2"/>
      </c>
      <c r="L34" s="337">
        <f t="shared" si="2"/>
      </c>
      <c r="M34" s="337">
        <f t="shared" si="2"/>
      </c>
      <c r="N34" s="337">
        <f t="shared" si="2"/>
      </c>
      <c r="O34" s="337">
        <f t="shared" si="2"/>
      </c>
      <c r="P34" s="337">
        <f t="shared" si="2"/>
      </c>
      <c r="R34" s="328">
        <f>Schreibliste!E37</f>
        <v>31</v>
      </c>
      <c r="S34" s="328">
        <f>Schreibliste!B37</f>
      </c>
      <c r="T34" s="328">
        <f>Schreibliste!C37</f>
        <v>0</v>
      </c>
      <c r="U34" s="328">
        <f>Schreibliste!D37</f>
        <v>0</v>
      </c>
      <c r="V34" s="328">
        <f>Schreibliste!F37</f>
        <v>0</v>
      </c>
      <c r="W34" s="328" t="str">
        <f>Schreibliste!G37</f>
        <v>-</v>
      </c>
      <c r="X34" s="328" t="str">
        <f>Schreibliste!H37</f>
        <v>-</v>
      </c>
      <c r="Y34" s="328" t="str">
        <f>Schreibliste!I37</f>
        <v>-</v>
      </c>
      <c r="Z34" s="328" t="str">
        <f>Schreibliste!J37</f>
        <v>-</v>
      </c>
      <c r="AA34" s="328" t="str">
        <f>Schreibliste!K37</f>
        <v>-</v>
      </c>
      <c r="AB34" s="328">
        <f>Schreibliste!L37</f>
        <v>0</v>
      </c>
      <c r="AC34" s="328">
        <f>Schreibliste!M37</f>
        <v>0</v>
      </c>
      <c r="AD34" s="328">
        <f>Schreibliste!N37</f>
        <v>0</v>
      </c>
      <c r="AE34" s="328">
        <f>Schreibliste!O37</f>
        <v>0</v>
      </c>
      <c r="AF34" s="328">
        <f>Schreibliste!P37</f>
        <v>0</v>
      </c>
      <c r="AG34" s="328">
        <f>Schreibliste!Q37</f>
      </c>
    </row>
    <row r="35" spans="1:33" ht="12.75">
      <c r="A35" s="337">
        <v>25</v>
      </c>
      <c r="B35" s="338">
        <f t="shared" si="1"/>
      </c>
      <c r="C35" s="337">
        <f t="shared" si="2"/>
      </c>
      <c r="D35" s="337">
        <f t="shared" si="2"/>
      </c>
      <c r="E35" s="337">
        <f t="shared" si="2"/>
      </c>
      <c r="F35" s="337" t="str">
        <f t="shared" si="2"/>
        <v>-</v>
      </c>
      <c r="G35" s="337" t="str">
        <f t="shared" si="2"/>
        <v>-</v>
      </c>
      <c r="H35" s="337" t="str">
        <f t="shared" si="2"/>
        <v>-</v>
      </c>
      <c r="I35" s="337" t="str">
        <f t="shared" si="2"/>
        <v>-</v>
      </c>
      <c r="J35" s="337" t="str">
        <f t="shared" si="2"/>
        <v>-</v>
      </c>
      <c r="K35" s="337">
        <f t="shared" si="2"/>
      </c>
      <c r="L35" s="337">
        <f t="shared" si="2"/>
      </c>
      <c r="M35" s="337">
        <f t="shared" si="2"/>
      </c>
      <c r="N35" s="337">
        <f t="shared" si="2"/>
      </c>
      <c r="O35" s="337">
        <f t="shared" si="2"/>
      </c>
      <c r="P35" s="337">
        <f t="shared" si="2"/>
      </c>
      <c r="R35" s="328">
        <f>Schreibliste!E38</f>
        <v>32</v>
      </c>
      <c r="S35" s="328">
        <f>Schreibliste!B38</f>
      </c>
      <c r="T35" s="328">
        <f>Schreibliste!C38</f>
        <v>0</v>
      </c>
      <c r="U35" s="328">
        <f>Schreibliste!D38</f>
        <v>0</v>
      </c>
      <c r="V35" s="328">
        <f>Schreibliste!F38</f>
        <v>0</v>
      </c>
      <c r="W35" s="328" t="str">
        <f>Schreibliste!G38</f>
        <v>-</v>
      </c>
      <c r="X35" s="328" t="str">
        <f>Schreibliste!H38</f>
        <v>-</v>
      </c>
      <c r="Y35" s="328" t="str">
        <f>Schreibliste!I38</f>
        <v>-</v>
      </c>
      <c r="Z35" s="328" t="str">
        <f>Schreibliste!J38</f>
        <v>-</v>
      </c>
      <c r="AA35" s="328" t="str">
        <f>Schreibliste!K38</f>
        <v>-</v>
      </c>
      <c r="AB35" s="328">
        <f>Schreibliste!L38</f>
        <v>0</v>
      </c>
      <c r="AC35" s="328">
        <f>Schreibliste!M38</f>
        <v>0</v>
      </c>
      <c r="AD35" s="328">
        <f>Schreibliste!N38</f>
        <v>0</v>
      </c>
      <c r="AE35" s="328">
        <f>Schreibliste!O38</f>
        <v>0</v>
      </c>
      <c r="AF35" s="328">
        <f>Schreibliste!P38</f>
        <v>0</v>
      </c>
      <c r="AG35" s="328">
        <f>Schreibliste!Q38</f>
      </c>
    </row>
    <row r="36" spans="1:33" ht="12.75">
      <c r="A36" s="339">
        <v>26</v>
      </c>
      <c r="B36" s="338">
        <f t="shared" si="1"/>
      </c>
      <c r="C36" s="337">
        <f t="shared" si="2"/>
      </c>
      <c r="D36" s="337">
        <f t="shared" si="2"/>
      </c>
      <c r="E36" s="337">
        <f t="shared" si="2"/>
      </c>
      <c r="F36" s="337" t="str">
        <f t="shared" si="2"/>
        <v>-</v>
      </c>
      <c r="G36" s="337" t="str">
        <f t="shared" si="2"/>
        <v>-</v>
      </c>
      <c r="H36" s="337" t="str">
        <f t="shared" si="2"/>
        <v>-</v>
      </c>
      <c r="I36" s="337" t="str">
        <f t="shared" si="2"/>
        <v>-</v>
      </c>
      <c r="J36" s="337" t="str">
        <f t="shared" si="2"/>
        <v>-</v>
      </c>
      <c r="K36" s="337">
        <f t="shared" si="2"/>
      </c>
      <c r="L36" s="337">
        <f t="shared" si="2"/>
      </c>
      <c r="M36" s="337">
        <f t="shared" si="2"/>
      </c>
      <c r="N36" s="337">
        <f t="shared" si="2"/>
      </c>
      <c r="O36" s="337">
        <f t="shared" si="2"/>
      </c>
      <c r="P36" s="337">
        <f t="shared" si="2"/>
      </c>
      <c r="R36" s="328">
        <f>Schreibliste!E39</f>
        <v>33</v>
      </c>
      <c r="S36" s="328">
        <f>Schreibliste!B39</f>
      </c>
      <c r="T36" s="328">
        <f>Schreibliste!C39</f>
        <v>0</v>
      </c>
      <c r="U36" s="328">
        <f>Schreibliste!D39</f>
        <v>0</v>
      </c>
      <c r="V36" s="328">
        <f>Schreibliste!F39</f>
        <v>0</v>
      </c>
      <c r="W36" s="328" t="str">
        <f>Schreibliste!G39</f>
        <v>-</v>
      </c>
      <c r="X36" s="328" t="str">
        <f>Schreibliste!H39</f>
        <v>-</v>
      </c>
      <c r="Y36" s="328" t="str">
        <f>Schreibliste!I39</f>
        <v>-</v>
      </c>
      <c r="Z36" s="328" t="str">
        <f>Schreibliste!J39</f>
        <v>-</v>
      </c>
      <c r="AA36" s="328" t="str">
        <f>Schreibliste!K39</f>
        <v>-</v>
      </c>
      <c r="AB36" s="328">
        <f>Schreibliste!L39</f>
        <v>0</v>
      </c>
      <c r="AC36" s="328">
        <f>Schreibliste!M39</f>
        <v>0</v>
      </c>
      <c r="AD36" s="328">
        <f>Schreibliste!N39</f>
        <v>0</v>
      </c>
      <c r="AE36" s="328">
        <f>Schreibliste!O39</f>
        <v>0</v>
      </c>
      <c r="AF36" s="328">
        <f>Schreibliste!P39</f>
        <v>0</v>
      </c>
      <c r="AG36" s="328">
        <f>Schreibliste!Q39</f>
      </c>
    </row>
    <row r="37" spans="1:33" ht="12.75">
      <c r="A37" s="337">
        <v>27</v>
      </c>
      <c r="B37" s="338">
        <f t="shared" si="1"/>
      </c>
      <c r="C37" s="337">
        <f t="shared" si="2"/>
      </c>
      <c r="D37" s="337">
        <f t="shared" si="2"/>
      </c>
      <c r="E37" s="337">
        <f t="shared" si="2"/>
      </c>
      <c r="F37" s="337" t="str">
        <f t="shared" si="2"/>
        <v>-</v>
      </c>
      <c r="G37" s="337" t="str">
        <f t="shared" si="2"/>
        <v>-</v>
      </c>
      <c r="H37" s="337" t="str">
        <f t="shared" si="2"/>
        <v>-</v>
      </c>
      <c r="I37" s="337" t="str">
        <f t="shared" si="2"/>
        <v>-</v>
      </c>
      <c r="J37" s="337" t="str">
        <f t="shared" si="2"/>
        <v>-</v>
      </c>
      <c r="K37" s="337">
        <f t="shared" si="2"/>
      </c>
      <c r="L37" s="337">
        <f t="shared" si="2"/>
      </c>
      <c r="M37" s="337">
        <f t="shared" si="2"/>
      </c>
      <c r="N37" s="337">
        <f t="shared" si="2"/>
      </c>
      <c r="O37" s="337">
        <f t="shared" si="2"/>
      </c>
      <c r="P37" s="337">
        <f t="shared" si="2"/>
      </c>
      <c r="R37" s="328">
        <f>Schreibliste!E40</f>
        <v>34</v>
      </c>
      <c r="S37" s="328">
        <f>Schreibliste!B40</f>
      </c>
      <c r="T37" s="328">
        <f>Schreibliste!C40</f>
        <v>0</v>
      </c>
      <c r="U37" s="328">
        <f>Schreibliste!D40</f>
        <v>0</v>
      </c>
      <c r="V37" s="328">
        <f>Schreibliste!F40</f>
        <v>0</v>
      </c>
      <c r="W37" s="328" t="str">
        <f>Schreibliste!G40</f>
        <v>-</v>
      </c>
      <c r="X37" s="328" t="str">
        <f>Schreibliste!H40</f>
        <v>-</v>
      </c>
      <c r="Y37" s="328" t="str">
        <f>Schreibliste!I40</f>
        <v>-</v>
      </c>
      <c r="Z37" s="328" t="str">
        <f>Schreibliste!J40</f>
        <v>-</v>
      </c>
      <c r="AA37" s="328" t="str">
        <f>Schreibliste!K40</f>
        <v>-</v>
      </c>
      <c r="AB37" s="328">
        <f>Schreibliste!L40</f>
        <v>0</v>
      </c>
      <c r="AC37" s="328">
        <f>Schreibliste!M40</f>
        <v>0</v>
      </c>
      <c r="AD37" s="328">
        <f>Schreibliste!N40</f>
        <v>0</v>
      </c>
      <c r="AE37" s="328">
        <f>Schreibliste!O40</f>
        <v>0</v>
      </c>
      <c r="AF37" s="328">
        <f>Schreibliste!P40</f>
        <v>0</v>
      </c>
      <c r="AG37" s="328">
        <f>Schreibliste!Q40</f>
      </c>
    </row>
    <row r="38" spans="1:33" ht="12.75">
      <c r="A38" s="339">
        <v>28</v>
      </c>
      <c r="B38" s="338">
        <f t="shared" si="1"/>
      </c>
      <c r="C38" s="337">
        <f t="shared" si="2"/>
      </c>
      <c r="D38" s="337">
        <f t="shared" si="2"/>
      </c>
      <c r="E38" s="337">
        <f t="shared" si="2"/>
      </c>
      <c r="F38" s="337" t="str">
        <f t="shared" si="2"/>
        <v>-</v>
      </c>
      <c r="G38" s="337" t="str">
        <f t="shared" si="2"/>
        <v>-</v>
      </c>
      <c r="H38" s="337" t="str">
        <f t="shared" si="2"/>
        <v>-</v>
      </c>
      <c r="I38" s="337" t="str">
        <f t="shared" si="2"/>
        <v>-</v>
      </c>
      <c r="J38" s="337" t="str">
        <f t="shared" si="2"/>
        <v>-</v>
      </c>
      <c r="K38" s="337">
        <f t="shared" si="2"/>
      </c>
      <c r="L38" s="337">
        <f t="shared" si="2"/>
      </c>
      <c r="M38" s="337">
        <f t="shared" si="2"/>
      </c>
      <c r="N38" s="337">
        <f t="shared" si="2"/>
      </c>
      <c r="O38" s="337">
        <f t="shared" si="2"/>
      </c>
      <c r="P38" s="337">
        <f t="shared" si="2"/>
      </c>
      <c r="R38" s="328">
        <f>Schreibliste!E41</f>
        <v>35</v>
      </c>
      <c r="S38" s="328">
        <f>Schreibliste!B41</f>
      </c>
      <c r="T38" s="328">
        <f>Schreibliste!C41</f>
        <v>0</v>
      </c>
      <c r="U38" s="328">
        <f>Schreibliste!D41</f>
        <v>0</v>
      </c>
      <c r="V38" s="328">
        <f>Schreibliste!F41</f>
        <v>0</v>
      </c>
      <c r="W38" s="328" t="str">
        <f>Schreibliste!G41</f>
        <v>-</v>
      </c>
      <c r="X38" s="328" t="str">
        <f>Schreibliste!H41</f>
        <v>-</v>
      </c>
      <c r="Y38" s="328" t="str">
        <f>Schreibliste!I41</f>
        <v>-</v>
      </c>
      <c r="Z38" s="328" t="str">
        <f>Schreibliste!J41</f>
        <v>-</v>
      </c>
      <c r="AA38" s="328" t="str">
        <f>Schreibliste!K41</f>
        <v>-</v>
      </c>
      <c r="AB38" s="328">
        <f>Schreibliste!L41</f>
        <v>0</v>
      </c>
      <c r="AC38" s="328">
        <f>Schreibliste!M41</f>
        <v>0</v>
      </c>
      <c r="AD38" s="328">
        <f>Schreibliste!N41</f>
        <v>0</v>
      </c>
      <c r="AE38" s="328">
        <f>Schreibliste!O41</f>
        <v>0</v>
      </c>
      <c r="AF38" s="328">
        <f>Schreibliste!P41</f>
        <v>0</v>
      </c>
      <c r="AG38" s="328">
        <f>Schreibliste!Q41</f>
      </c>
    </row>
    <row r="39" spans="1:33" ht="12.75">
      <c r="A39" s="337">
        <v>29</v>
      </c>
      <c r="B39" s="338">
        <f t="shared" si="1"/>
      </c>
      <c r="C39" s="337">
        <f t="shared" si="2"/>
      </c>
      <c r="D39" s="337">
        <f t="shared" si="2"/>
      </c>
      <c r="E39" s="337">
        <f t="shared" si="2"/>
      </c>
      <c r="F39" s="337" t="str">
        <f t="shared" si="2"/>
        <v>-</v>
      </c>
      <c r="G39" s="337" t="str">
        <f t="shared" si="2"/>
        <v>-</v>
      </c>
      <c r="H39" s="337" t="str">
        <f t="shared" si="2"/>
        <v>-</v>
      </c>
      <c r="I39" s="337" t="str">
        <f t="shared" si="2"/>
        <v>-</v>
      </c>
      <c r="J39" s="337" t="str">
        <f t="shared" si="2"/>
        <v>-</v>
      </c>
      <c r="K39" s="337">
        <f t="shared" si="2"/>
      </c>
      <c r="L39" s="337">
        <f t="shared" si="2"/>
      </c>
      <c r="M39" s="337">
        <f t="shared" si="2"/>
      </c>
      <c r="N39" s="337">
        <f t="shared" si="2"/>
      </c>
      <c r="O39" s="337">
        <f t="shared" si="2"/>
      </c>
      <c r="P39" s="337">
        <f t="shared" si="2"/>
      </c>
      <c r="R39" s="328">
        <f>Schreibliste!E42</f>
        <v>36</v>
      </c>
      <c r="S39" s="328">
        <f>Schreibliste!B42</f>
      </c>
      <c r="T39" s="328">
        <f>Schreibliste!C42</f>
        <v>0</v>
      </c>
      <c r="U39" s="328">
        <f>Schreibliste!D42</f>
        <v>0</v>
      </c>
      <c r="V39" s="328">
        <f>Schreibliste!F42</f>
        <v>0</v>
      </c>
      <c r="W39" s="328" t="str">
        <f>Schreibliste!G42</f>
        <v>-</v>
      </c>
      <c r="X39" s="328" t="str">
        <f>Schreibliste!H42</f>
        <v>-</v>
      </c>
      <c r="Y39" s="328" t="str">
        <f>Schreibliste!I42</f>
        <v>-</v>
      </c>
      <c r="Z39" s="328" t="str">
        <f>Schreibliste!J42</f>
        <v>-</v>
      </c>
      <c r="AA39" s="328" t="str">
        <f>Schreibliste!K42</f>
        <v>-</v>
      </c>
      <c r="AB39" s="328">
        <f>Schreibliste!L42</f>
        <v>0</v>
      </c>
      <c r="AC39" s="328">
        <f>Schreibliste!M42</f>
        <v>0</v>
      </c>
      <c r="AD39" s="328">
        <f>Schreibliste!N42</f>
        <v>0</v>
      </c>
      <c r="AE39" s="328">
        <f>Schreibliste!O42</f>
        <v>0</v>
      </c>
      <c r="AF39" s="328">
        <f>Schreibliste!P42</f>
        <v>0</v>
      </c>
      <c r="AG39" s="328">
        <f>Schreibliste!Q42</f>
      </c>
    </row>
    <row r="40" spans="1:33" ht="12.75">
      <c r="A40" s="339">
        <v>30</v>
      </c>
      <c r="B40" s="338">
        <f t="shared" si="1"/>
      </c>
      <c r="C40" s="337">
        <f t="shared" si="2"/>
      </c>
      <c r="D40" s="337">
        <f t="shared" si="2"/>
      </c>
      <c r="E40" s="337">
        <f t="shared" si="2"/>
      </c>
      <c r="F40" s="337" t="str">
        <f t="shared" si="2"/>
        <v>-</v>
      </c>
      <c r="G40" s="337" t="str">
        <f t="shared" si="2"/>
        <v>-</v>
      </c>
      <c r="H40" s="337" t="str">
        <f t="shared" si="2"/>
        <v>-</v>
      </c>
      <c r="I40" s="337" t="str">
        <f t="shared" si="2"/>
        <v>-</v>
      </c>
      <c r="J40" s="337" t="str">
        <f t="shared" si="2"/>
        <v>-</v>
      </c>
      <c r="K40" s="337">
        <f t="shared" si="2"/>
      </c>
      <c r="L40" s="337">
        <f t="shared" si="2"/>
      </c>
      <c r="M40" s="337">
        <f t="shared" si="2"/>
      </c>
      <c r="N40" s="337">
        <f t="shared" si="2"/>
      </c>
      <c r="O40" s="337">
        <f t="shared" si="2"/>
      </c>
      <c r="P40" s="337">
        <f t="shared" si="2"/>
      </c>
      <c r="R40" s="328">
        <f>Schreibliste!E43</f>
        <v>37</v>
      </c>
      <c r="S40" s="328">
        <f>Schreibliste!B43</f>
      </c>
      <c r="T40" s="328">
        <f>Schreibliste!C43</f>
        <v>0</v>
      </c>
      <c r="U40" s="328">
        <f>Schreibliste!D43</f>
        <v>0</v>
      </c>
      <c r="V40" s="328">
        <f>Schreibliste!F43</f>
        <v>0</v>
      </c>
      <c r="W40" s="328" t="str">
        <f>Schreibliste!G43</f>
        <v>-</v>
      </c>
      <c r="X40" s="328" t="str">
        <f>Schreibliste!H43</f>
        <v>-</v>
      </c>
      <c r="Y40" s="328" t="str">
        <f>Schreibliste!I43</f>
        <v>-</v>
      </c>
      <c r="Z40" s="328" t="str">
        <f>Schreibliste!J43</f>
        <v>-</v>
      </c>
      <c r="AA40" s="328" t="str">
        <f>Schreibliste!K43</f>
        <v>-</v>
      </c>
      <c r="AB40" s="328">
        <f>Schreibliste!L43</f>
        <v>0</v>
      </c>
      <c r="AC40" s="328">
        <f>Schreibliste!M43</f>
        <v>0</v>
      </c>
      <c r="AD40" s="328">
        <f>Schreibliste!N43</f>
        <v>0</v>
      </c>
      <c r="AE40" s="328">
        <f>Schreibliste!O43</f>
        <v>0</v>
      </c>
      <c r="AF40" s="328">
        <f>Schreibliste!P43</f>
        <v>0</v>
      </c>
      <c r="AG40" s="328">
        <f>Schreibliste!Q43</f>
      </c>
    </row>
    <row r="41" spans="1:33" ht="12.75">
      <c r="A41" s="337">
        <v>31</v>
      </c>
      <c r="B41" s="338">
        <f t="shared" si="1"/>
      </c>
      <c r="C41" s="337">
        <f t="shared" si="2"/>
      </c>
      <c r="D41" s="337">
        <f t="shared" si="2"/>
      </c>
      <c r="E41" s="337">
        <f t="shared" si="2"/>
      </c>
      <c r="F41" s="337" t="str">
        <f t="shared" si="2"/>
        <v>-</v>
      </c>
      <c r="G41" s="337" t="str">
        <f t="shared" si="2"/>
        <v>-</v>
      </c>
      <c r="H41" s="337" t="str">
        <f t="shared" si="2"/>
        <v>-</v>
      </c>
      <c r="I41" s="337" t="str">
        <f t="shared" si="2"/>
        <v>-</v>
      </c>
      <c r="J41" s="337" t="str">
        <f t="shared" si="2"/>
        <v>-</v>
      </c>
      <c r="K41" s="337">
        <f t="shared" si="2"/>
      </c>
      <c r="L41" s="337">
        <f t="shared" si="2"/>
      </c>
      <c r="M41" s="337">
        <f t="shared" si="2"/>
      </c>
      <c r="N41" s="337">
        <f t="shared" si="2"/>
      </c>
      <c r="O41" s="337">
        <f t="shared" si="2"/>
      </c>
      <c r="P41" s="337">
        <f t="shared" si="2"/>
      </c>
      <c r="R41" s="328">
        <f>Schreibliste!E44</f>
        <v>38</v>
      </c>
      <c r="S41" s="328">
        <f>Schreibliste!B44</f>
      </c>
      <c r="T41" s="328">
        <f>Schreibliste!C44</f>
        <v>0</v>
      </c>
      <c r="U41" s="328">
        <f>Schreibliste!D44</f>
        <v>0</v>
      </c>
      <c r="V41" s="328">
        <f>Schreibliste!F44</f>
        <v>0</v>
      </c>
      <c r="W41" s="328" t="str">
        <f>Schreibliste!G44</f>
        <v>-</v>
      </c>
      <c r="X41" s="328" t="str">
        <f>Schreibliste!H44</f>
        <v>-</v>
      </c>
      <c r="Y41" s="328" t="str">
        <f>Schreibliste!I44</f>
        <v>-</v>
      </c>
      <c r="Z41" s="328" t="str">
        <f>Schreibliste!J44</f>
        <v>-</v>
      </c>
      <c r="AA41" s="328" t="str">
        <f>Schreibliste!K44</f>
        <v>-</v>
      </c>
      <c r="AB41" s="328">
        <f>Schreibliste!L44</f>
        <v>0</v>
      </c>
      <c r="AC41" s="328">
        <f>Schreibliste!M44</f>
        <v>0</v>
      </c>
      <c r="AD41" s="328">
        <f>Schreibliste!N44</f>
        <v>0</v>
      </c>
      <c r="AE41" s="328">
        <f>Schreibliste!O44</f>
        <v>0</v>
      </c>
      <c r="AF41" s="328">
        <f>Schreibliste!P44</f>
        <v>0</v>
      </c>
      <c r="AG41" s="328">
        <f>Schreibliste!Q44</f>
      </c>
    </row>
    <row r="42" spans="1:33" ht="12.75">
      <c r="A42" s="339">
        <v>32</v>
      </c>
      <c r="B42" s="338">
        <f t="shared" si="1"/>
      </c>
      <c r="C42" s="337">
        <f t="shared" si="2"/>
      </c>
      <c r="D42" s="337">
        <f t="shared" si="2"/>
      </c>
      <c r="E42" s="337">
        <f t="shared" si="2"/>
      </c>
      <c r="F42" s="337" t="str">
        <f t="shared" si="2"/>
        <v>-</v>
      </c>
      <c r="G42" s="337" t="str">
        <f t="shared" si="2"/>
        <v>-</v>
      </c>
      <c r="H42" s="337" t="str">
        <f t="shared" si="2"/>
        <v>-</v>
      </c>
      <c r="I42" s="337" t="str">
        <f t="shared" si="2"/>
        <v>-</v>
      </c>
      <c r="J42" s="337" t="str">
        <f t="shared" si="2"/>
        <v>-</v>
      </c>
      <c r="K42" s="337">
        <f t="shared" si="2"/>
      </c>
      <c r="L42" s="337">
        <f t="shared" si="2"/>
      </c>
      <c r="M42" s="337">
        <f t="shared" si="2"/>
      </c>
      <c r="N42" s="337">
        <f t="shared" si="2"/>
      </c>
      <c r="O42" s="337">
        <f t="shared" si="2"/>
      </c>
      <c r="P42" s="337">
        <f t="shared" si="2"/>
      </c>
      <c r="R42" s="328">
        <f>Schreibliste!E45</f>
        <v>39</v>
      </c>
      <c r="S42" s="328">
        <f>Schreibliste!B45</f>
      </c>
      <c r="T42" s="328">
        <f>Schreibliste!C45</f>
        <v>0</v>
      </c>
      <c r="U42" s="328">
        <f>Schreibliste!D45</f>
        <v>0</v>
      </c>
      <c r="V42" s="328">
        <f>Schreibliste!F45</f>
        <v>0</v>
      </c>
      <c r="W42" s="328" t="str">
        <f>Schreibliste!G45</f>
        <v>-</v>
      </c>
      <c r="X42" s="328" t="str">
        <f>Schreibliste!H45</f>
        <v>-</v>
      </c>
      <c r="Y42" s="328" t="str">
        <f>Schreibliste!I45</f>
        <v>-</v>
      </c>
      <c r="Z42" s="328" t="str">
        <f>Schreibliste!J45</f>
        <v>-</v>
      </c>
      <c r="AA42" s="328" t="str">
        <f>Schreibliste!K45</f>
        <v>-</v>
      </c>
      <c r="AB42" s="328">
        <f>Schreibliste!L45</f>
        <v>0</v>
      </c>
      <c r="AC42" s="328">
        <f>Schreibliste!M45</f>
        <v>0</v>
      </c>
      <c r="AD42" s="328">
        <f>Schreibliste!N45</f>
        <v>0</v>
      </c>
      <c r="AE42" s="328">
        <f>Schreibliste!O45</f>
        <v>0</v>
      </c>
      <c r="AF42" s="328">
        <f>Schreibliste!P45</f>
        <v>0</v>
      </c>
      <c r="AG42" s="328">
        <f>Schreibliste!Q45</f>
      </c>
    </row>
    <row r="43" spans="1:33" ht="12.75">
      <c r="A43" s="337">
        <v>33</v>
      </c>
      <c r="B43" s="338">
        <f t="shared" si="1"/>
      </c>
      <c r="C43" s="337">
        <f t="shared" si="2"/>
      </c>
      <c r="D43" s="337">
        <f t="shared" si="2"/>
      </c>
      <c r="E43" s="337">
        <f t="shared" si="2"/>
      </c>
      <c r="F43" s="337" t="str">
        <f t="shared" si="2"/>
        <v>-</v>
      </c>
      <c r="G43" s="337" t="str">
        <f t="shared" si="2"/>
        <v>-</v>
      </c>
      <c r="H43" s="337" t="str">
        <f t="shared" si="2"/>
        <v>-</v>
      </c>
      <c r="I43" s="337" t="str">
        <f t="shared" si="2"/>
        <v>-</v>
      </c>
      <c r="J43" s="337" t="str">
        <f t="shared" si="2"/>
        <v>-</v>
      </c>
      <c r="K43" s="337">
        <f t="shared" si="2"/>
      </c>
      <c r="L43" s="337">
        <f t="shared" si="2"/>
      </c>
      <c r="M43" s="337">
        <f t="shared" si="2"/>
      </c>
      <c r="N43" s="337">
        <f t="shared" si="2"/>
      </c>
      <c r="O43" s="337">
        <f t="shared" si="2"/>
      </c>
      <c r="P43" s="337">
        <f t="shared" si="2"/>
      </c>
      <c r="R43" s="328">
        <f>Schreibliste!E46</f>
        <v>40</v>
      </c>
      <c r="S43" s="328">
        <f>Schreibliste!B46</f>
      </c>
      <c r="T43" s="328">
        <f>Schreibliste!C46</f>
        <v>0</v>
      </c>
      <c r="U43" s="328">
        <f>Schreibliste!D46</f>
        <v>0</v>
      </c>
      <c r="V43" s="328">
        <f>Schreibliste!F46</f>
        <v>0</v>
      </c>
      <c r="W43" s="328" t="str">
        <f>Schreibliste!G46</f>
        <v>-</v>
      </c>
      <c r="X43" s="328" t="str">
        <f>Schreibliste!H46</f>
        <v>-</v>
      </c>
      <c r="Y43" s="328" t="str">
        <f>Schreibliste!I46</f>
        <v>-</v>
      </c>
      <c r="Z43" s="328" t="str">
        <f>Schreibliste!J46</f>
        <v>-</v>
      </c>
      <c r="AA43" s="328" t="str">
        <f>Schreibliste!K46</f>
        <v>-</v>
      </c>
      <c r="AB43" s="328">
        <f>Schreibliste!L46</f>
        <v>0</v>
      </c>
      <c r="AC43" s="328">
        <f>Schreibliste!M46</f>
        <v>0</v>
      </c>
      <c r="AD43" s="328">
        <f>Schreibliste!N46</f>
        <v>0</v>
      </c>
      <c r="AE43" s="328">
        <f>Schreibliste!O46</f>
        <v>0</v>
      </c>
      <c r="AF43" s="328">
        <f>Schreibliste!P46</f>
        <v>0</v>
      </c>
      <c r="AG43" s="328">
        <f>Schreibliste!Q46</f>
      </c>
    </row>
    <row r="44" spans="1:33" ht="12.75">
      <c r="A44" s="339">
        <v>34</v>
      </c>
      <c r="B44" s="338">
        <f t="shared" si="1"/>
      </c>
      <c r="C44" s="337">
        <f aca="true" t="shared" si="3" ref="C44:P60">IF(VLOOKUP($A44,$R$4:$AG$53,C$9,FALSE)=0,"",VLOOKUP($A44,$R$4:$AG$53,C$9,FALSE))</f>
      </c>
      <c r="D44" s="337">
        <f t="shared" si="3"/>
      </c>
      <c r="E44" s="337">
        <f t="shared" si="3"/>
      </c>
      <c r="F44" s="337" t="str">
        <f t="shared" si="3"/>
        <v>-</v>
      </c>
      <c r="G44" s="337" t="str">
        <f t="shared" si="3"/>
        <v>-</v>
      </c>
      <c r="H44" s="337" t="str">
        <f t="shared" si="3"/>
        <v>-</v>
      </c>
      <c r="I44" s="337" t="str">
        <f t="shared" si="3"/>
        <v>-</v>
      </c>
      <c r="J44" s="337" t="str">
        <f t="shared" si="3"/>
        <v>-</v>
      </c>
      <c r="K44" s="337">
        <f t="shared" si="3"/>
      </c>
      <c r="L44" s="337">
        <f t="shared" si="3"/>
      </c>
      <c r="M44" s="337">
        <f t="shared" si="3"/>
      </c>
      <c r="N44" s="337">
        <f t="shared" si="3"/>
      </c>
      <c r="O44" s="337">
        <f t="shared" si="3"/>
      </c>
      <c r="P44" s="337">
        <f t="shared" si="3"/>
      </c>
      <c r="R44" s="328">
        <f>Schreibliste!E47</f>
        <v>41</v>
      </c>
      <c r="S44" s="328">
        <f>Schreibliste!B47</f>
      </c>
      <c r="T44" s="328">
        <f>Schreibliste!C47</f>
        <v>0</v>
      </c>
      <c r="U44" s="328">
        <f>Schreibliste!D47</f>
        <v>0</v>
      </c>
      <c r="V44" s="328">
        <f>Schreibliste!F47</f>
        <v>0</v>
      </c>
      <c r="W44" s="328" t="str">
        <f>Schreibliste!G47</f>
        <v>-</v>
      </c>
      <c r="X44" s="328" t="str">
        <f>Schreibliste!H47</f>
        <v>-</v>
      </c>
      <c r="Y44" s="328" t="str">
        <f>Schreibliste!I47</f>
        <v>-</v>
      </c>
      <c r="Z44" s="328" t="str">
        <f>Schreibliste!J47</f>
        <v>-</v>
      </c>
      <c r="AA44" s="328" t="str">
        <f>Schreibliste!K47</f>
        <v>-</v>
      </c>
      <c r="AB44" s="328">
        <f>Schreibliste!L47</f>
        <v>0</v>
      </c>
      <c r="AC44" s="328">
        <f>Schreibliste!M47</f>
        <v>0</v>
      </c>
      <c r="AD44" s="328">
        <f>Schreibliste!N47</f>
        <v>0</v>
      </c>
      <c r="AE44" s="328">
        <f>Schreibliste!O47</f>
        <v>0</v>
      </c>
      <c r="AF44" s="328">
        <f>Schreibliste!P47</f>
        <v>0</v>
      </c>
      <c r="AG44" s="328">
        <f>Schreibliste!Q47</f>
      </c>
    </row>
    <row r="45" spans="1:33" ht="12.75">
      <c r="A45" s="337">
        <v>35</v>
      </c>
      <c r="B45" s="338">
        <f t="shared" si="1"/>
      </c>
      <c r="C45" s="337">
        <f t="shared" si="3"/>
      </c>
      <c r="D45" s="337">
        <f t="shared" si="3"/>
      </c>
      <c r="E45" s="337">
        <f t="shared" si="3"/>
      </c>
      <c r="F45" s="337" t="str">
        <f t="shared" si="3"/>
        <v>-</v>
      </c>
      <c r="G45" s="337" t="str">
        <f t="shared" si="3"/>
        <v>-</v>
      </c>
      <c r="H45" s="337" t="str">
        <f t="shared" si="3"/>
        <v>-</v>
      </c>
      <c r="I45" s="337" t="str">
        <f t="shared" si="3"/>
        <v>-</v>
      </c>
      <c r="J45" s="337" t="str">
        <f t="shared" si="3"/>
        <v>-</v>
      </c>
      <c r="K45" s="337">
        <f t="shared" si="3"/>
      </c>
      <c r="L45" s="337">
        <f t="shared" si="3"/>
      </c>
      <c r="M45" s="337">
        <f t="shared" si="3"/>
      </c>
      <c r="N45" s="337">
        <f t="shared" si="3"/>
      </c>
      <c r="O45" s="337">
        <f t="shared" si="3"/>
      </c>
      <c r="P45" s="337">
        <f t="shared" si="3"/>
      </c>
      <c r="R45" s="328">
        <f>Schreibliste!E48</f>
        <v>42</v>
      </c>
      <c r="S45" s="328">
        <f>Schreibliste!B48</f>
      </c>
      <c r="T45" s="328">
        <f>Schreibliste!C48</f>
        <v>0</v>
      </c>
      <c r="U45" s="328">
        <f>Schreibliste!D48</f>
        <v>0</v>
      </c>
      <c r="V45" s="328">
        <f>Schreibliste!F48</f>
        <v>0</v>
      </c>
      <c r="W45" s="328" t="str">
        <f>Schreibliste!G48</f>
        <v>-</v>
      </c>
      <c r="X45" s="328" t="str">
        <f>Schreibliste!H48</f>
        <v>-</v>
      </c>
      <c r="Y45" s="328" t="str">
        <f>Schreibliste!I48</f>
        <v>-</v>
      </c>
      <c r="Z45" s="328" t="str">
        <f>Schreibliste!J48</f>
        <v>-</v>
      </c>
      <c r="AA45" s="328" t="str">
        <f>Schreibliste!K48</f>
        <v>-</v>
      </c>
      <c r="AB45" s="328">
        <f>Schreibliste!L48</f>
        <v>0</v>
      </c>
      <c r="AC45" s="328">
        <f>Schreibliste!M48</f>
        <v>0</v>
      </c>
      <c r="AD45" s="328">
        <f>Schreibliste!N48</f>
        <v>0</v>
      </c>
      <c r="AE45" s="328">
        <f>Schreibliste!O48</f>
        <v>0</v>
      </c>
      <c r="AF45" s="328">
        <f>Schreibliste!P48</f>
        <v>0</v>
      </c>
      <c r="AG45" s="328">
        <f>Schreibliste!Q48</f>
      </c>
    </row>
    <row r="46" spans="1:33" ht="12.75">
      <c r="A46" s="339">
        <v>36</v>
      </c>
      <c r="B46" s="338">
        <f t="shared" si="1"/>
      </c>
      <c r="C46" s="337">
        <f t="shared" si="3"/>
      </c>
      <c r="D46" s="337">
        <f t="shared" si="3"/>
      </c>
      <c r="E46" s="337">
        <f t="shared" si="3"/>
      </c>
      <c r="F46" s="337" t="str">
        <f t="shared" si="3"/>
        <v>-</v>
      </c>
      <c r="G46" s="337" t="str">
        <f t="shared" si="3"/>
        <v>-</v>
      </c>
      <c r="H46" s="337" t="str">
        <f t="shared" si="3"/>
        <v>-</v>
      </c>
      <c r="I46" s="337" t="str">
        <f t="shared" si="3"/>
        <v>-</v>
      </c>
      <c r="J46" s="337" t="str">
        <f t="shared" si="3"/>
        <v>-</v>
      </c>
      <c r="K46" s="337">
        <f t="shared" si="3"/>
      </c>
      <c r="L46" s="337">
        <f t="shared" si="3"/>
      </c>
      <c r="M46" s="337">
        <f t="shared" si="3"/>
      </c>
      <c r="N46" s="337">
        <f t="shared" si="3"/>
      </c>
      <c r="O46" s="337">
        <f t="shared" si="3"/>
      </c>
      <c r="P46" s="337">
        <f t="shared" si="3"/>
      </c>
      <c r="R46" s="328">
        <f>Schreibliste!E49</f>
        <v>43</v>
      </c>
      <c r="S46" s="328">
        <f>Schreibliste!B49</f>
      </c>
      <c r="T46" s="328">
        <f>Schreibliste!C49</f>
        <v>0</v>
      </c>
      <c r="U46" s="328">
        <f>Schreibliste!D49</f>
        <v>0</v>
      </c>
      <c r="V46" s="328">
        <f>Schreibliste!F49</f>
        <v>0</v>
      </c>
      <c r="W46" s="328" t="str">
        <f>Schreibliste!G49</f>
        <v>-</v>
      </c>
      <c r="X46" s="328" t="str">
        <f>Schreibliste!H49</f>
        <v>-</v>
      </c>
      <c r="Y46" s="328" t="str">
        <f>Schreibliste!I49</f>
        <v>-</v>
      </c>
      <c r="Z46" s="328" t="str">
        <f>Schreibliste!J49</f>
        <v>-</v>
      </c>
      <c r="AA46" s="328" t="str">
        <f>Schreibliste!K49</f>
        <v>-</v>
      </c>
      <c r="AB46" s="328">
        <f>Schreibliste!L49</f>
        <v>0</v>
      </c>
      <c r="AC46" s="328">
        <f>Schreibliste!M49</f>
        <v>0</v>
      </c>
      <c r="AD46" s="328">
        <f>Schreibliste!N49</f>
        <v>0</v>
      </c>
      <c r="AE46" s="328">
        <f>Schreibliste!O49</f>
        <v>0</v>
      </c>
      <c r="AF46" s="328">
        <f>Schreibliste!P49</f>
        <v>0</v>
      </c>
      <c r="AG46" s="328">
        <f>Schreibliste!Q49</f>
      </c>
    </row>
    <row r="47" spans="1:33" ht="12.75">
      <c r="A47" s="337">
        <v>37</v>
      </c>
      <c r="B47" s="338">
        <f t="shared" si="1"/>
      </c>
      <c r="C47" s="337">
        <f t="shared" si="3"/>
      </c>
      <c r="D47" s="337">
        <f t="shared" si="3"/>
      </c>
      <c r="E47" s="337">
        <f t="shared" si="3"/>
      </c>
      <c r="F47" s="337" t="str">
        <f t="shared" si="3"/>
        <v>-</v>
      </c>
      <c r="G47" s="337" t="str">
        <f t="shared" si="3"/>
        <v>-</v>
      </c>
      <c r="H47" s="337" t="str">
        <f t="shared" si="3"/>
        <v>-</v>
      </c>
      <c r="I47" s="337" t="str">
        <f t="shared" si="3"/>
        <v>-</v>
      </c>
      <c r="J47" s="337" t="str">
        <f t="shared" si="3"/>
        <v>-</v>
      </c>
      <c r="K47" s="337">
        <f t="shared" si="3"/>
      </c>
      <c r="L47" s="337">
        <f t="shared" si="3"/>
      </c>
      <c r="M47" s="337">
        <f t="shared" si="3"/>
      </c>
      <c r="N47" s="337">
        <f t="shared" si="3"/>
      </c>
      <c r="O47" s="337">
        <f t="shared" si="3"/>
      </c>
      <c r="P47" s="337">
        <f t="shared" si="3"/>
      </c>
      <c r="R47" s="328">
        <f>Schreibliste!E50</f>
        <v>44</v>
      </c>
      <c r="S47" s="328">
        <f>Schreibliste!B50</f>
      </c>
      <c r="T47" s="328">
        <f>Schreibliste!C50</f>
        <v>0</v>
      </c>
      <c r="U47" s="328">
        <f>Schreibliste!D50</f>
        <v>0</v>
      </c>
      <c r="V47" s="328">
        <f>Schreibliste!F50</f>
        <v>0</v>
      </c>
      <c r="W47" s="328" t="str">
        <f>Schreibliste!G50</f>
        <v>-</v>
      </c>
      <c r="X47" s="328" t="str">
        <f>Schreibliste!H50</f>
        <v>-</v>
      </c>
      <c r="Y47" s="328" t="str">
        <f>Schreibliste!I50</f>
        <v>-</v>
      </c>
      <c r="Z47" s="328" t="str">
        <f>Schreibliste!J50</f>
        <v>-</v>
      </c>
      <c r="AA47" s="328" t="str">
        <f>Schreibliste!K50</f>
        <v>-</v>
      </c>
      <c r="AB47" s="328">
        <f>Schreibliste!L50</f>
        <v>0</v>
      </c>
      <c r="AC47" s="328">
        <f>Schreibliste!M50</f>
        <v>0</v>
      </c>
      <c r="AD47" s="328">
        <f>Schreibliste!N50</f>
        <v>0</v>
      </c>
      <c r="AE47" s="328">
        <f>Schreibliste!O50</f>
        <v>0</v>
      </c>
      <c r="AF47" s="328">
        <f>Schreibliste!P50</f>
        <v>0</v>
      </c>
      <c r="AG47" s="328">
        <f>Schreibliste!Q50</f>
      </c>
    </row>
    <row r="48" spans="1:33" ht="12.75">
      <c r="A48" s="339">
        <v>38</v>
      </c>
      <c r="B48" s="338">
        <f t="shared" si="1"/>
      </c>
      <c r="C48" s="337">
        <f t="shared" si="3"/>
      </c>
      <c r="D48" s="337">
        <f t="shared" si="3"/>
      </c>
      <c r="E48" s="337">
        <f t="shared" si="3"/>
      </c>
      <c r="F48" s="337" t="str">
        <f t="shared" si="3"/>
        <v>-</v>
      </c>
      <c r="G48" s="337" t="str">
        <f t="shared" si="3"/>
        <v>-</v>
      </c>
      <c r="H48" s="337" t="str">
        <f t="shared" si="3"/>
        <v>-</v>
      </c>
      <c r="I48" s="337" t="str">
        <f t="shared" si="3"/>
        <v>-</v>
      </c>
      <c r="J48" s="337" t="str">
        <f t="shared" si="3"/>
        <v>-</v>
      </c>
      <c r="K48" s="337">
        <f t="shared" si="3"/>
      </c>
      <c r="L48" s="337">
        <f t="shared" si="3"/>
      </c>
      <c r="M48" s="337">
        <f t="shared" si="3"/>
      </c>
      <c r="N48" s="337">
        <f t="shared" si="3"/>
      </c>
      <c r="O48" s="337">
        <f t="shared" si="3"/>
      </c>
      <c r="P48" s="337">
        <f t="shared" si="3"/>
      </c>
      <c r="R48" s="328">
        <f>Schreibliste!E51</f>
        <v>45</v>
      </c>
      <c r="S48" s="328">
        <f>Schreibliste!B51</f>
      </c>
      <c r="T48" s="328">
        <f>Schreibliste!C51</f>
        <v>0</v>
      </c>
      <c r="U48" s="328">
        <f>Schreibliste!D51</f>
        <v>0</v>
      </c>
      <c r="V48" s="328">
        <f>Schreibliste!F51</f>
        <v>0</v>
      </c>
      <c r="W48" s="328" t="str">
        <f>Schreibliste!G51</f>
        <v>-</v>
      </c>
      <c r="X48" s="328" t="str">
        <f>Schreibliste!H51</f>
        <v>-</v>
      </c>
      <c r="Y48" s="328" t="str">
        <f>Schreibliste!I51</f>
        <v>-</v>
      </c>
      <c r="Z48" s="328" t="str">
        <f>Schreibliste!J51</f>
        <v>-</v>
      </c>
      <c r="AA48" s="328" t="str">
        <f>Schreibliste!K51</f>
        <v>-</v>
      </c>
      <c r="AB48" s="328">
        <f>Schreibliste!L51</f>
        <v>0</v>
      </c>
      <c r="AC48" s="328">
        <f>Schreibliste!M51</f>
        <v>0</v>
      </c>
      <c r="AD48" s="328">
        <f>Schreibliste!N51</f>
        <v>0</v>
      </c>
      <c r="AE48" s="328">
        <f>Schreibliste!O51</f>
        <v>0</v>
      </c>
      <c r="AF48" s="328">
        <f>Schreibliste!P51</f>
        <v>0</v>
      </c>
      <c r="AG48" s="328">
        <f>Schreibliste!Q51</f>
      </c>
    </row>
    <row r="49" spans="1:33" ht="12.75">
      <c r="A49" s="337">
        <v>39</v>
      </c>
      <c r="B49" s="338">
        <f t="shared" si="1"/>
      </c>
      <c r="C49" s="337">
        <f t="shared" si="3"/>
      </c>
      <c r="D49" s="337">
        <f t="shared" si="3"/>
      </c>
      <c r="E49" s="337">
        <f t="shared" si="3"/>
      </c>
      <c r="F49" s="337" t="str">
        <f t="shared" si="3"/>
        <v>-</v>
      </c>
      <c r="G49" s="337" t="str">
        <f t="shared" si="3"/>
        <v>-</v>
      </c>
      <c r="H49" s="337" t="str">
        <f t="shared" si="3"/>
        <v>-</v>
      </c>
      <c r="I49" s="337" t="str">
        <f t="shared" si="3"/>
        <v>-</v>
      </c>
      <c r="J49" s="337" t="str">
        <f t="shared" si="3"/>
        <v>-</v>
      </c>
      <c r="K49" s="337">
        <f t="shared" si="3"/>
      </c>
      <c r="L49" s="337">
        <f t="shared" si="3"/>
      </c>
      <c r="M49" s="337">
        <f t="shared" si="3"/>
      </c>
      <c r="N49" s="337">
        <f t="shared" si="3"/>
      </c>
      <c r="O49" s="337">
        <f t="shared" si="3"/>
      </c>
      <c r="P49" s="337">
        <f t="shared" si="3"/>
      </c>
      <c r="R49" s="328">
        <f>Schreibliste!E52</f>
        <v>46</v>
      </c>
      <c r="S49" s="328">
        <f>Schreibliste!B52</f>
      </c>
      <c r="T49" s="328">
        <f>Schreibliste!C52</f>
        <v>0</v>
      </c>
      <c r="U49" s="328">
        <f>Schreibliste!D52</f>
        <v>0</v>
      </c>
      <c r="V49" s="328">
        <f>Schreibliste!F52</f>
        <v>0</v>
      </c>
      <c r="W49" s="328" t="str">
        <f>Schreibliste!G52</f>
        <v>-</v>
      </c>
      <c r="X49" s="328" t="str">
        <f>Schreibliste!H52</f>
        <v>-</v>
      </c>
      <c r="Y49" s="328" t="str">
        <f>Schreibliste!I52</f>
        <v>-</v>
      </c>
      <c r="Z49" s="328" t="str">
        <f>Schreibliste!J52</f>
        <v>-</v>
      </c>
      <c r="AA49" s="328" t="str">
        <f>Schreibliste!K52</f>
        <v>-</v>
      </c>
      <c r="AB49" s="328">
        <f>Schreibliste!L52</f>
        <v>0</v>
      </c>
      <c r="AC49" s="328">
        <f>Schreibliste!M52</f>
        <v>0</v>
      </c>
      <c r="AD49" s="328">
        <f>Schreibliste!N52</f>
        <v>0</v>
      </c>
      <c r="AE49" s="328">
        <f>Schreibliste!O52</f>
        <v>0</v>
      </c>
      <c r="AF49" s="328">
        <f>Schreibliste!P52</f>
        <v>0</v>
      </c>
      <c r="AG49" s="328">
        <f>Schreibliste!Q52</f>
      </c>
    </row>
    <row r="50" spans="1:33" ht="12.75">
      <c r="A50" s="339">
        <v>40</v>
      </c>
      <c r="B50" s="338">
        <f t="shared" si="1"/>
      </c>
      <c r="C50" s="337">
        <f t="shared" si="3"/>
      </c>
      <c r="D50" s="337">
        <f t="shared" si="3"/>
      </c>
      <c r="E50" s="337">
        <f t="shared" si="3"/>
      </c>
      <c r="F50" s="337" t="str">
        <f t="shared" si="3"/>
        <v>-</v>
      </c>
      <c r="G50" s="337" t="str">
        <f t="shared" si="3"/>
        <v>-</v>
      </c>
      <c r="H50" s="337" t="str">
        <f t="shared" si="3"/>
        <v>-</v>
      </c>
      <c r="I50" s="337" t="str">
        <f t="shared" si="3"/>
        <v>-</v>
      </c>
      <c r="J50" s="337" t="str">
        <f t="shared" si="3"/>
        <v>-</v>
      </c>
      <c r="K50" s="337">
        <f t="shared" si="3"/>
      </c>
      <c r="L50" s="337">
        <f t="shared" si="3"/>
      </c>
      <c r="M50" s="337">
        <f t="shared" si="3"/>
      </c>
      <c r="N50" s="337">
        <f t="shared" si="3"/>
      </c>
      <c r="O50" s="337">
        <f t="shared" si="3"/>
      </c>
      <c r="P50" s="337">
        <f t="shared" si="3"/>
      </c>
      <c r="R50" s="328">
        <f>Schreibliste!E53</f>
        <v>47</v>
      </c>
      <c r="S50" s="328">
        <f>Schreibliste!B53</f>
      </c>
      <c r="T50" s="328">
        <f>Schreibliste!C53</f>
        <v>0</v>
      </c>
      <c r="U50" s="328">
        <f>Schreibliste!D53</f>
        <v>0</v>
      </c>
      <c r="V50" s="328">
        <f>Schreibliste!F53</f>
        <v>0</v>
      </c>
      <c r="W50" s="328" t="str">
        <f>Schreibliste!G53</f>
        <v>-</v>
      </c>
      <c r="X50" s="328" t="str">
        <f>Schreibliste!H53</f>
        <v>-</v>
      </c>
      <c r="Y50" s="328" t="str">
        <f>Schreibliste!I53</f>
        <v>-</v>
      </c>
      <c r="Z50" s="328" t="str">
        <f>Schreibliste!J53</f>
        <v>-</v>
      </c>
      <c r="AA50" s="328" t="str">
        <f>Schreibliste!K53</f>
        <v>-</v>
      </c>
      <c r="AB50" s="328">
        <f>Schreibliste!L53</f>
        <v>0</v>
      </c>
      <c r="AC50" s="328">
        <f>Schreibliste!M53</f>
        <v>0</v>
      </c>
      <c r="AD50" s="328">
        <f>Schreibliste!N53</f>
        <v>0</v>
      </c>
      <c r="AE50" s="328">
        <f>Schreibliste!O53</f>
        <v>0</v>
      </c>
      <c r="AF50" s="328">
        <f>Schreibliste!P53</f>
        <v>0</v>
      </c>
      <c r="AG50" s="328">
        <f>Schreibliste!Q53</f>
      </c>
    </row>
    <row r="51" spans="1:33" ht="12.75">
      <c r="A51" s="337">
        <v>41</v>
      </c>
      <c r="B51" s="338">
        <f t="shared" si="1"/>
      </c>
      <c r="C51" s="337">
        <f t="shared" si="3"/>
      </c>
      <c r="D51" s="337">
        <f t="shared" si="3"/>
      </c>
      <c r="E51" s="337">
        <f t="shared" si="3"/>
      </c>
      <c r="F51" s="337" t="str">
        <f t="shared" si="3"/>
        <v>-</v>
      </c>
      <c r="G51" s="337" t="str">
        <f t="shared" si="3"/>
        <v>-</v>
      </c>
      <c r="H51" s="337" t="str">
        <f t="shared" si="3"/>
        <v>-</v>
      </c>
      <c r="I51" s="337" t="str">
        <f t="shared" si="3"/>
        <v>-</v>
      </c>
      <c r="J51" s="337" t="str">
        <f t="shared" si="3"/>
        <v>-</v>
      </c>
      <c r="K51" s="337">
        <f t="shared" si="3"/>
      </c>
      <c r="L51" s="337">
        <f t="shared" si="3"/>
      </c>
      <c r="M51" s="337">
        <f t="shared" si="3"/>
      </c>
      <c r="N51" s="337">
        <f t="shared" si="3"/>
      </c>
      <c r="O51" s="337">
        <f t="shared" si="3"/>
      </c>
      <c r="P51" s="337">
        <f t="shared" si="3"/>
      </c>
      <c r="R51" s="328">
        <f>Schreibliste!E54</f>
        <v>48</v>
      </c>
      <c r="S51" s="328">
        <f>Schreibliste!B54</f>
      </c>
      <c r="T51" s="328">
        <f>Schreibliste!C54</f>
        <v>0</v>
      </c>
      <c r="U51" s="328">
        <f>Schreibliste!D54</f>
        <v>0</v>
      </c>
      <c r="V51" s="328">
        <f>Schreibliste!F54</f>
        <v>0</v>
      </c>
      <c r="W51" s="328" t="str">
        <f>Schreibliste!G54</f>
        <v>-</v>
      </c>
      <c r="X51" s="328" t="str">
        <f>Schreibliste!H54</f>
        <v>-</v>
      </c>
      <c r="Y51" s="328" t="str">
        <f>Schreibliste!I54</f>
        <v>-</v>
      </c>
      <c r="Z51" s="328" t="str">
        <f>Schreibliste!J54</f>
        <v>-</v>
      </c>
      <c r="AA51" s="328" t="str">
        <f>Schreibliste!K54</f>
        <v>-</v>
      </c>
      <c r="AB51" s="328">
        <f>Schreibliste!L54</f>
        <v>0</v>
      </c>
      <c r="AC51" s="328">
        <f>Schreibliste!M54</f>
        <v>0</v>
      </c>
      <c r="AD51" s="328">
        <f>Schreibliste!N54</f>
        <v>0</v>
      </c>
      <c r="AE51" s="328">
        <f>Schreibliste!O54</f>
        <v>0</v>
      </c>
      <c r="AF51" s="328">
        <f>Schreibliste!P54</f>
        <v>0</v>
      </c>
      <c r="AG51" s="328">
        <f>Schreibliste!Q54</f>
      </c>
    </row>
    <row r="52" spans="1:33" ht="12.75">
      <c r="A52" s="339">
        <v>42</v>
      </c>
      <c r="B52" s="338">
        <f t="shared" si="1"/>
      </c>
      <c r="C52" s="337">
        <f t="shared" si="3"/>
      </c>
      <c r="D52" s="337">
        <f t="shared" si="3"/>
      </c>
      <c r="E52" s="337">
        <f t="shared" si="3"/>
      </c>
      <c r="F52" s="337" t="str">
        <f t="shared" si="3"/>
        <v>-</v>
      </c>
      <c r="G52" s="337" t="str">
        <f t="shared" si="3"/>
        <v>-</v>
      </c>
      <c r="H52" s="337" t="str">
        <f t="shared" si="3"/>
        <v>-</v>
      </c>
      <c r="I52" s="337" t="str">
        <f t="shared" si="3"/>
        <v>-</v>
      </c>
      <c r="J52" s="337" t="str">
        <f t="shared" si="3"/>
        <v>-</v>
      </c>
      <c r="K52" s="337">
        <f t="shared" si="3"/>
      </c>
      <c r="L52" s="337">
        <f t="shared" si="3"/>
      </c>
      <c r="M52" s="337">
        <f t="shared" si="3"/>
      </c>
      <c r="N52" s="337">
        <f t="shared" si="3"/>
      </c>
      <c r="O52" s="337">
        <f t="shared" si="3"/>
      </c>
      <c r="P52" s="337">
        <f t="shared" si="3"/>
      </c>
      <c r="R52" s="328">
        <f>Schreibliste!E55</f>
        <v>49</v>
      </c>
      <c r="S52" s="328">
        <f>Schreibliste!B55</f>
      </c>
      <c r="T52" s="328">
        <f>Schreibliste!C55</f>
        <v>0</v>
      </c>
      <c r="U52" s="328">
        <f>Schreibliste!D55</f>
        <v>0</v>
      </c>
      <c r="V52" s="328">
        <f>Schreibliste!F55</f>
        <v>0</v>
      </c>
      <c r="W52" s="328" t="str">
        <f>Schreibliste!G55</f>
        <v>-</v>
      </c>
      <c r="X52" s="328" t="str">
        <f>Schreibliste!H55</f>
        <v>-</v>
      </c>
      <c r="Y52" s="328" t="str">
        <f>Schreibliste!I55</f>
        <v>-</v>
      </c>
      <c r="Z52" s="328" t="str">
        <f>Schreibliste!J55</f>
        <v>-</v>
      </c>
      <c r="AA52" s="328" t="str">
        <f>Schreibliste!K55</f>
        <v>-</v>
      </c>
      <c r="AB52" s="328">
        <f>Schreibliste!L55</f>
        <v>0</v>
      </c>
      <c r="AC52" s="328">
        <f>Schreibliste!M55</f>
        <v>0</v>
      </c>
      <c r="AD52" s="328">
        <f>Schreibliste!N55</f>
        <v>0</v>
      </c>
      <c r="AE52" s="328">
        <f>Schreibliste!O55</f>
        <v>0</v>
      </c>
      <c r="AF52" s="328">
        <f>Schreibliste!P55</f>
        <v>0</v>
      </c>
      <c r="AG52" s="328">
        <f>Schreibliste!Q55</f>
      </c>
    </row>
    <row r="53" spans="1:33" ht="12.75">
      <c r="A53" s="337">
        <v>43</v>
      </c>
      <c r="B53" s="338">
        <f t="shared" si="1"/>
      </c>
      <c r="C53" s="337">
        <f t="shared" si="3"/>
      </c>
      <c r="D53" s="337">
        <f t="shared" si="3"/>
      </c>
      <c r="E53" s="337">
        <f t="shared" si="3"/>
      </c>
      <c r="F53" s="337" t="str">
        <f t="shared" si="3"/>
        <v>-</v>
      </c>
      <c r="G53" s="337" t="str">
        <f t="shared" si="3"/>
        <v>-</v>
      </c>
      <c r="H53" s="337" t="str">
        <f t="shared" si="3"/>
        <v>-</v>
      </c>
      <c r="I53" s="337" t="str">
        <f t="shared" si="3"/>
        <v>-</v>
      </c>
      <c r="J53" s="337" t="str">
        <f t="shared" si="3"/>
        <v>-</v>
      </c>
      <c r="K53" s="337">
        <f t="shared" si="3"/>
      </c>
      <c r="L53" s="337">
        <f t="shared" si="3"/>
      </c>
      <c r="M53" s="337">
        <f t="shared" si="3"/>
      </c>
      <c r="N53" s="337">
        <f t="shared" si="3"/>
      </c>
      <c r="O53" s="337">
        <f t="shared" si="3"/>
      </c>
      <c r="P53" s="337">
        <f t="shared" si="3"/>
      </c>
      <c r="R53" s="328">
        <f>Schreibliste!E56</f>
        <v>50</v>
      </c>
      <c r="S53" s="328">
        <f>Schreibliste!B56</f>
      </c>
      <c r="T53" s="328">
        <f>Schreibliste!C56</f>
        <v>0</v>
      </c>
      <c r="U53" s="328">
        <f>Schreibliste!D56</f>
        <v>0</v>
      </c>
      <c r="V53" s="328">
        <f>Schreibliste!F56</f>
        <v>0</v>
      </c>
      <c r="W53" s="328" t="str">
        <f>Schreibliste!G56</f>
        <v>-</v>
      </c>
      <c r="X53" s="328" t="str">
        <f>Schreibliste!H56</f>
        <v>-</v>
      </c>
      <c r="Y53" s="328" t="str">
        <f>Schreibliste!I56</f>
        <v>-</v>
      </c>
      <c r="Z53" s="328" t="str">
        <f>Schreibliste!J56</f>
        <v>-</v>
      </c>
      <c r="AA53" s="328" t="str">
        <f>Schreibliste!K56</f>
        <v>-</v>
      </c>
      <c r="AB53" s="328">
        <f>Schreibliste!L56</f>
        <v>0</v>
      </c>
      <c r="AC53" s="328">
        <f>Schreibliste!M56</f>
        <v>0</v>
      </c>
      <c r="AD53" s="328">
        <f>Schreibliste!N56</f>
        <v>0</v>
      </c>
      <c r="AE53" s="328">
        <f>Schreibliste!O56</f>
        <v>0</v>
      </c>
      <c r="AF53" s="328">
        <f>Schreibliste!P56</f>
        <v>0</v>
      </c>
      <c r="AG53" s="328">
        <f>Schreibliste!Q56</f>
      </c>
    </row>
    <row r="54" spans="1:33" ht="12.75">
      <c r="A54" s="339">
        <v>44</v>
      </c>
      <c r="B54" s="338">
        <f t="shared" si="1"/>
      </c>
      <c r="C54" s="337">
        <f t="shared" si="3"/>
      </c>
      <c r="D54" s="337">
        <f t="shared" si="3"/>
      </c>
      <c r="E54" s="337">
        <f t="shared" si="3"/>
      </c>
      <c r="F54" s="337" t="str">
        <f t="shared" si="3"/>
        <v>-</v>
      </c>
      <c r="G54" s="337" t="str">
        <f t="shared" si="3"/>
        <v>-</v>
      </c>
      <c r="H54" s="337" t="str">
        <f t="shared" si="3"/>
        <v>-</v>
      </c>
      <c r="I54" s="337" t="str">
        <f t="shared" si="3"/>
        <v>-</v>
      </c>
      <c r="J54" s="337" t="str">
        <f t="shared" si="3"/>
        <v>-</v>
      </c>
      <c r="K54" s="337">
        <f t="shared" si="3"/>
      </c>
      <c r="L54" s="337">
        <f t="shared" si="3"/>
      </c>
      <c r="M54" s="337">
        <f t="shared" si="3"/>
      </c>
      <c r="N54" s="337">
        <f t="shared" si="3"/>
      </c>
      <c r="O54" s="337">
        <f t="shared" si="3"/>
      </c>
      <c r="P54" s="337">
        <f t="shared" si="3"/>
      </c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</row>
    <row r="55" spans="1:33" ht="12.75">
      <c r="A55" s="337">
        <v>45</v>
      </c>
      <c r="B55" s="338">
        <f t="shared" si="1"/>
      </c>
      <c r="C55" s="337">
        <f t="shared" si="3"/>
      </c>
      <c r="D55" s="337">
        <f t="shared" si="3"/>
      </c>
      <c r="E55" s="337">
        <f t="shared" si="3"/>
      </c>
      <c r="F55" s="337" t="str">
        <f t="shared" si="3"/>
        <v>-</v>
      </c>
      <c r="G55" s="337" t="str">
        <f t="shared" si="3"/>
        <v>-</v>
      </c>
      <c r="H55" s="337" t="str">
        <f t="shared" si="3"/>
        <v>-</v>
      </c>
      <c r="I55" s="337" t="str">
        <f t="shared" si="3"/>
        <v>-</v>
      </c>
      <c r="J55" s="337" t="str">
        <f t="shared" si="3"/>
        <v>-</v>
      </c>
      <c r="K55" s="337">
        <f t="shared" si="3"/>
      </c>
      <c r="L55" s="337">
        <f t="shared" si="3"/>
      </c>
      <c r="M55" s="337">
        <f t="shared" si="3"/>
      </c>
      <c r="N55" s="337">
        <f t="shared" si="3"/>
      </c>
      <c r="O55" s="337">
        <f t="shared" si="3"/>
      </c>
      <c r="P55" s="337">
        <f t="shared" si="3"/>
      </c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</row>
    <row r="56" spans="1:16" ht="12.75">
      <c r="A56" s="339">
        <v>46</v>
      </c>
      <c r="B56" s="338">
        <f t="shared" si="1"/>
      </c>
      <c r="C56" s="337">
        <f t="shared" si="3"/>
      </c>
      <c r="D56" s="337">
        <f t="shared" si="3"/>
      </c>
      <c r="E56" s="337">
        <f t="shared" si="3"/>
      </c>
      <c r="F56" s="337" t="str">
        <f t="shared" si="3"/>
        <v>-</v>
      </c>
      <c r="G56" s="337" t="str">
        <f t="shared" si="3"/>
        <v>-</v>
      </c>
      <c r="H56" s="337" t="str">
        <f t="shared" si="3"/>
        <v>-</v>
      </c>
      <c r="I56" s="337" t="str">
        <f t="shared" si="3"/>
        <v>-</v>
      </c>
      <c r="J56" s="337" t="str">
        <f t="shared" si="3"/>
        <v>-</v>
      </c>
      <c r="K56" s="337">
        <f t="shared" si="3"/>
      </c>
      <c r="L56" s="337">
        <f t="shared" si="3"/>
      </c>
      <c r="M56" s="337">
        <f t="shared" si="3"/>
      </c>
      <c r="N56" s="337">
        <f t="shared" si="3"/>
      </c>
      <c r="O56" s="337">
        <f t="shared" si="3"/>
      </c>
      <c r="P56" s="337">
        <f t="shared" si="3"/>
      </c>
    </row>
    <row r="57" spans="1:16" ht="12.75">
      <c r="A57" s="337">
        <v>47</v>
      </c>
      <c r="B57" s="338">
        <f t="shared" si="1"/>
      </c>
      <c r="C57" s="337">
        <f t="shared" si="3"/>
      </c>
      <c r="D57" s="337">
        <f t="shared" si="3"/>
      </c>
      <c r="E57" s="337">
        <f t="shared" si="3"/>
      </c>
      <c r="F57" s="337" t="str">
        <f t="shared" si="3"/>
        <v>-</v>
      </c>
      <c r="G57" s="337" t="str">
        <f t="shared" si="3"/>
        <v>-</v>
      </c>
      <c r="H57" s="337" t="str">
        <f t="shared" si="3"/>
        <v>-</v>
      </c>
      <c r="I57" s="337" t="str">
        <f t="shared" si="3"/>
        <v>-</v>
      </c>
      <c r="J57" s="337" t="str">
        <f t="shared" si="3"/>
        <v>-</v>
      </c>
      <c r="K57" s="337">
        <f t="shared" si="3"/>
      </c>
      <c r="L57" s="337">
        <f t="shared" si="3"/>
      </c>
      <c r="M57" s="337">
        <f t="shared" si="3"/>
      </c>
      <c r="N57" s="337">
        <f t="shared" si="3"/>
      </c>
      <c r="O57" s="337">
        <f t="shared" si="3"/>
      </c>
      <c r="P57" s="337">
        <f t="shared" si="3"/>
      </c>
    </row>
    <row r="58" spans="1:16" ht="12.75">
      <c r="A58" s="339">
        <v>48</v>
      </c>
      <c r="B58" s="338">
        <f t="shared" si="1"/>
      </c>
      <c r="C58" s="337">
        <f t="shared" si="3"/>
      </c>
      <c r="D58" s="337">
        <f t="shared" si="3"/>
      </c>
      <c r="E58" s="337">
        <f t="shared" si="3"/>
      </c>
      <c r="F58" s="337" t="str">
        <f t="shared" si="3"/>
        <v>-</v>
      </c>
      <c r="G58" s="337" t="str">
        <f t="shared" si="3"/>
        <v>-</v>
      </c>
      <c r="H58" s="337" t="str">
        <f t="shared" si="3"/>
        <v>-</v>
      </c>
      <c r="I58" s="337" t="str">
        <f t="shared" si="3"/>
        <v>-</v>
      </c>
      <c r="J58" s="337" t="str">
        <f t="shared" si="3"/>
        <v>-</v>
      </c>
      <c r="K58" s="337">
        <f t="shared" si="3"/>
      </c>
      <c r="L58" s="337">
        <f t="shared" si="3"/>
      </c>
      <c r="M58" s="337">
        <f t="shared" si="3"/>
      </c>
      <c r="N58" s="337">
        <f t="shared" si="3"/>
      </c>
      <c r="O58" s="337">
        <f t="shared" si="3"/>
      </c>
      <c r="P58" s="337">
        <f t="shared" si="3"/>
      </c>
    </row>
    <row r="59" spans="1:16" ht="12.75">
      <c r="A59" s="337">
        <v>49</v>
      </c>
      <c r="B59" s="338">
        <f t="shared" si="1"/>
      </c>
      <c r="C59" s="337">
        <f t="shared" si="3"/>
      </c>
      <c r="D59" s="337">
        <f t="shared" si="3"/>
      </c>
      <c r="E59" s="337">
        <f t="shared" si="3"/>
      </c>
      <c r="F59" s="337" t="str">
        <f t="shared" si="3"/>
        <v>-</v>
      </c>
      <c r="G59" s="337" t="str">
        <f t="shared" si="3"/>
        <v>-</v>
      </c>
      <c r="H59" s="337" t="str">
        <f t="shared" si="3"/>
        <v>-</v>
      </c>
      <c r="I59" s="337" t="str">
        <f t="shared" si="3"/>
        <v>-</v>
      </c>
      <c r="J59" s="337" t="str">
        <f t="shared" si="3"/>
        <v>-</v>
      </c>
      <c r="K59" s="337">
        <f t="shared" si="3"/>
      </c>
      <c r="L59" s="337">
        <f t="shared" si="3"/>
      </c>
      <c r="M59" s="337">
        <f t="shared" si="3"/>
      </c>
      <c r="N59" s="337">
        <f t="shared" si="3"/>
      </c>
      <c r="O59" s="337">
        <f t="shared" si="3"/>
      </c>
      <c r="P59" s="337">
        <f t="shared" si="3"/>
      </c>
    </row>
    <row r="60" spans="1:16" ht="12.75">
      <c r="A60" s="339">
        <v>50</v>
      </c>
      <c r="B60" s="338">
        <f t="shared" si="1"/>
      </c>
      <c r="C60" s="337">
        <f t="shared" si="3"/>
      </c>
      <c r="D60" s="337">
        <f t="shared" si="3"/>
      </c>
      <c r="E60" s="337">
        <f t="shared" si="3"/>
      </c>
      <c r="F60" s="337" t="str">
        <f t="shared" si="3"/>
        <v>-</v>
      </c>
      <c r="G60" s="337" t="str">
        <f t="shared" si="3"/>
        <v>-</v>
      </c>
      <c r="H60" s="337" t="str">
        <f t="shared" si="3"/>
        <v>-</v>
      </c>
      <c r="I60" s="337" t="str">
        <f t="shared" si="3"/>
        <v>-</v>
      </c>
      <c r="J60" s="337" t="str">
        <f t="shared" si="3"/>
        <v>-</v>
      </c>
      <c r="K60" s="337">
        <f t="shared" si="3"/>
      </c>
      <c r="L60" s="337">
        <f t="shared" si="3"/>
      </c>
      <c r="M60" s="337">
        <f t="shared" si="3"/>
      </c>
      <c r="N60" s="337">
        <f t="shared" si="3"/>
      </c>
      <c r="O60" s="337">
        <f t="shared" si="3"/>
      </c>
      <c r="P60" s="337">
        <f t="shared" si="3"/>
      </c>
    </row>
  </sheetData>
  <sheetProtection/>
  <mergeCells count="1">
    <mergeCell ref="A1:P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Auswertungstool für Weitenbewerbe</dc:title>
  <dc:subject/>
  <dc:creator>Matthias Winkler</dc:creator>
  <cp:keywords/>
  <dc:description/>
  <cp:lastModifiedBy>wnk</cp:lastModifiedBy>
  <cp:lastPrinted>2019-04-28T14:01:28Z</cp:lastPrinted>
  <dcterms:created xsi:type="dcterms:W3CDTF">1996-05-11T19:03:20Z</dcterms:created>
  <dcterms:modified xsi:type="dcterms:W3CDTF">2019-04-28T14:01:57Z</dcterms:modified>
  <cp:category/>
  <cp:version/>
  <cp:contentType/>
  <cp:contentStatus/>
</cp:coreProperties>
</file>